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8355" windowHeight="7320" activeTab="0"/>
  </bookViews>
  <sheets>
    <sheet name="dem41" sheetId="1" r:id="rId1"/>
    <sheet name="share cal sheet" sheetId="2" r:id="rId2"/>
    <sheet name="trans_Municipal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123Graph_D" localSheetId="0" hidden="1">'[4]DEMAND18'!#REF!</definedName>
    <definedName name="__123Graph_D" hidden="1">'[3]dem18'!#REF!</definedName>
    <definedName name="_xlnm._FilterDatabase" localSheetId="0" hidden="1">'dem41'!$A$22:$L$366</definedName>
    <definedName name="ahcap">'[2]dem2'!$D$646:$L$646</definedName>
    <definedName name="censusrec">#REF!</definedName>
    <definedName name="charged">#REF!</definedName>
    <definedName name="da">#REF!</definedName>
    <definedName name="dedrec2">'dem41'!$D$362:$L$362</definedName>
    <definedName name="ee">#REF!</definedName>
    <definedName name="election" localSheetId="0">'dem41'!#REF!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 localSheetId="0">'dem41'!$D$90:$L$90</definedName>
    <definedName name="housing">#REF!</definedName>
    <definedName name="housingcap" localSheetId="0">'dem41'!#REF!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'dem41'!$K$359</definedName>
    <definedName name="np">#REF!</definedName>
    <definedName name="Nutrition">#REF!</definedName>
    <definedName name="oges" localSheetId="0">'dem41'!$D$257:$L$257</definedName>
    <definedName name="oges">#REF!</definedName>
    <definedName name="otdrec" localSheetId="0">'dem41'!#REF!</definedName>
    <definedName name="pension">#REF!</definedName>
    <definedName name="_xlnm.Print_Area" localSheetId="0">'dem41'!$A$1:$L$366</definedName>
    <definedName name="_xlnm.Print_Titles" localSheetId="0">'dem41'!$19:$22</definedName>
    <definedName name="pw" localSheetId="0">'dem41'!$D$64:$L$64</definedName>
    <definedName name="pw">#REF!</definedName>
    <definedName name="pwcap">#REF!</definedName>
    <definedName name="rec" localSheetId="0">'dem41'!#REF!</definedName>
    <definedName name="rec">#REF!</definedName>
    <definedName name="rec1" localSheetId="0">'dem41'!#REF!</definedName>
    <definedName name="rec1">#REF!</definedName>
    <definedName name="reform">#REF!</definedName>
    <definedName name="revise" localSheetId="0">'dem41'!#REF!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'dem41'!#REF!</definedName>
    <definedName name="swc">#REF!</definedName>
    <definedName name="tax" localSheetId="0">'dem41'!$D$43:$L$43</definedName>
    <definedName name="tax">#REF!</definedName>
    <definedName name="udhd" localSheetId="0">'dem41'!$D$235:$L$235</definedName>
    <definedName name="udhd">#REF!</definedName>
    <definedName name="udhdcap" localSheetId="0">'dem41'!#REF!</definedName>
    <definedName name="udhdrec" localSheetId="0">'dem41'!#REF!</definedName>
    <definedName name="udrec" localSheetId="0">'dem41'!$D$365:$L$365</definedName>
    <definedName name="udroad" localSheetId="0">'dem41'!$D$251:$L$251</definedName>
    <definedName name="urbancap" localSheetId="0">'dem41'!$D$357:$L$357</definedName>
    <definedName name="urbancap">#REF!</definedName>
    <definedName name="urbanDevelopment" localSheetId="0">'dem41'!$E$17:$G$17</definedName>
    <definedName name="Voted" localSheetId="0">'dem41'!$E$17:$G$17</definedName>
    <definedName name="Voted">#REF!</definedName>
    <definedName name="water" localSheetId="0">'dem41'!$D$80:$L$80</definedName>
    <definedName name="water">#REF!</definedName>
    <definedName name="watercap" localSheetId="0">'dem41'!#REF!</definedName>
    <definedName name="watercap">#REF!</definedName>
    <definedName name="welfarecap">#REF!</definedName>
    <definedName name="Z_20AC3EE6_0FC9_11D5_8064_004005726899_.wvu.FilterData" localSheetId="0" hidden="1">'dem41'!$C$25:$C$367</definedName>
    <definedName name="Z_239EE218_578E_4317_BEED_14D5D7089E27_.wvu.Cols" localSheetId="0" hidden="1">'dem41'!#REF!</definedName>
    <definedName name="Z_239EE218_578E_4317_BEED_14D5D7089E27_.wvu.FilterData" localSheetId="0" hidden="1">'dem41'!$A$1:$L$367</definedName>
    <definedName name="Z_239EE218_578E_4317_BEED_14D5D7089E27_.wvu.PrintArea" localSheetId="0" hidden="1">'dem41'!$A$1:$L$367</definedName>
    <definedName name="Z_239EE218_578E_4317_BEED_14D5D7089E27_.wvu.PrintTitles" localSheetId="0" hidden="1">'dem41'!$20:$24</definedName>
    <definedName name="Z_302A3EA3_AE96_11D5_A646_0050BA3D7AFD_.wvu.Cols" localSheetId="0" hidden="1">'dem41'!#REF!</definedName>
    <definedName name="Z_302A3EA3_AE96_11D5_A646_0050BA3D7AFD_.wvu.FilterData" localSheetId="0" hidden="1">'dem41'!$A$1:$L$367</definedName>
    <definedName name="Z_302A3EA3_AE96_11D5_A646_0050BA3D7AFD_.wvu.PrintArea" localSheetId="0" hidden="1">'dem41'!$A$1:$L$367</definedName>
    <definedName name="Z_302A3EA3_AE96_11D5_A646_0050BA3D7AFD_.wvu.PrintTitles" localSheetId="0" hidden="1">'dem41'!$20:$24</definedName>
    <definedName name="Z_36DBA021_0ECB_11D4_8064_004005726899_.wvu.Cols" localSheetId="0" hidden="1">'dem41'!#REF!</definedName>
    <definedName name="Z_36DBA021_0ECB_11D4_8064_004005726899_.wvu.FilterData" localSheetId="0" hidden="1">'dem41'!$C$25:$C$367</definedName>
    <definedName name="Z_36DBA021_0ECB_11D4_8064_004005726899_.wvu.PrintArea" localSheetId="0" hidden="1">'dem41'!$A$2:$L$367</definedName>
    <definedName name="Z_36DBA021_0ECB_11D4_8064_004005726899_.wvu.PrintTitles" localSheetId="0" hidden="1">'dem41'!$20:$24</definedName>
    <definedName name="Z_93EBE921_AE91_11D5_8685_004005726899_.wvu.Cols" localSheetId="0" hidden="1">'dem41'!#REF!</definedName>
    <definedName name="Z_93EBE921_AE91_11D5_8685_004005726899_.wvu.FilterData" localSheetId="0" hidden="1">'dem41'!$C$25:$C$367</definedName>
    <definedName name="Z_93EBE921_AE91_11D5_8685_004005726899_.wvu.PrintArea" localSheetId="0" hidden="1">'dem41'!$A$1:$L$367</definedName>
    <definedName name="Z_93EBE921_AE91_11D5_8685_004005726899_.wvu.PrintTitles" localSheetId="0" hidden="1">'dem41'!$20:$24</definedName>
    <definedName name="Z_94DA79C1_0FDE_11D5_9579_000021DAEEA2_.wvu.Cols" localSheetId="0" hidden="1">'dem41'!#REF!</definedName>
    <definedName name="Z_94DA79C1_0FDE_11D5_9579_000021DAEEA2_.wvu.FilterData" localSheetId="0" hidden="1">'dem41'!$C$25:$C$367</definedName>
    <definedName name="Z_94DA79C1_0FDE_11D5_9579_000021DAEEA2_.wvu.PrintArea" localSheetId="0" hidden="1">'dem41'!$A$2:$L$367</definedName>
    <definedName name="Z_94DA79C1_0FDE_11D5_9579_000021DAEEA2_.wvu.PrintTitles" localSheetId="0" hidden="1">'dem41'!$20:$24</definedName>
    <definedName name="Z_B4CB0972_161F_11D5_8064_004005726899_.wvu.FilterData" localSheetId="0" hidden="1">'dem41'!$C$25:$C$367</definedName>
    <definedName name="Z_B4CB097C_161F_11D5_8064_004005726899_.wvu.FilterData" localSheetId="0" hidden="1">'dem41'!$C$25:$C$367</definedName>
    <definedName name="Z_B4CB099E_161F_11D5_8064_004005726899_.wvu.FilterData" localSheetId="0" hidden="1">'dem41'!$C$25:$C$367</definedName>
    <definedName name="Z_C868F8C3_16D7_11D5_A68D_81D6213F5331_.wvu.Cols" localSheetId="0" hidden="1">'dem41'!#REF!</definedName>
    <definedName name="Z_C868F8C3_16D7_11D5_A68D_81D6213F5331_.wvu.FilterData" localSheetId="0" hidden="1">'dem41'!$C$25:$C$367</definedName>
    <definedName name="Z_C868F8C3_16D7_11D5_A68D_81D6213F5331_.wvu.PrintArea" localSheetId="0" hidden="1">'dem41'!$A$2:$L$367</definedName>
    <definedName name="Z_C868F8C3_16D7_11D5_A68D_81D6213F5331_.wvu.PrintTitles" localSheetId="0" hidden="1">'dem41'!$20:$24</definedName>
    <definedName name="Z_E5DF37BD_125C_11D5_8DC4_D0F5D88B3549_.wvu.Cols" localSheetId="0" hidden="1">'dem41'!#REF!</definedName>
    <definedName name="Z_E5DF37BD_125C_11D5_8DC4_D0F5D88B3549_.wvu.FilterData" localSheetId="0" hidden="1">'dem41'!$C$25:$C$367</definedName>
    <definedName name="Z_E5DF37BD_125C_11D5_8DC4_D0F5D88B3549_.wvu.PrintArea" localSheetId="0" hidden="1">'dem41'!$A$2:$L$367</definedName>
    <definedName name="Z_E5DF37BD_125C_11D5_8DC4_D0F5D88B3549_.wvu.PrintTitles" localSheetId="0" hidden="1">'dem41'!$20:$24</definedName>
    <definedName name="Z_F8ADACC1_164E_11D6_B603_000021DAEEA2_.wvu.Cols" localSheetId="0" hidden="1">'dem41'!#REF!</definedName>
    <definedName name="Z_F8ADACC1_164E_11D6_B603_000021DAEEA2_.wvu.FilterData" localSheetId="0" hidden="1">'dem41'!$C$25:$C$367</definedName>
    <definedName name="Z_F8ADACC1_164E_11D6_B603_000021DAEEA2_.wvu.PrintArea" localSheetId="0" hidden="1">'dem41'!$A$1:$L$367</definedName>
    <definedName name="Z_F8ADACC1_164E_11D6_B603_000021DAEEA2_.wvu.PrintTitles" localSheetId="0" hidden="1">'dem41'!$20:$24</definedName>
  </definedNames>
  <calcPr fullCalcOnLoad="1"/>
</workbook>
</file>

<file path=xl/comments1.xml><?xml version="1.0" encoding="utf-8"?>
<comments xmlns="http://schemas.openxmlformats.org/spreadsheetml/2006/main">
  <authors>
    <author>Finance Deptt.</author>
  </authors>
  <commentList>
    <comment ref="A123" authorId="0">
      <text>
        <r>
          <rPr>
            <b/>
            <sz val="8"/>
            <rFont val="Tahoma"/>
            <family val="2"/>
          </rPr>
          <t>Finance Deptt.:</t>
        </r>
        <r>
          <rPr>
            <sz val="8"/>
            <rFont val="Tahoma"/>
            <family val="2"/>
          </rPr>
          <t xml:space="preserve">
Letter to AG to be sent.</t>
        </r>
      </text>
    </comment>
  </commentList>
</comments>
</file>

<file path=xl/sharedStrings.xml><?xml version="1.0" encoding="utf-8"?>
<sst xmlns="http://schemas.openxmlformats.org/spreadsheetml/2006/main" count="741" uniqueCount="309">
  <si>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</si>
  <si>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</si>
  <si>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</si>
  <si>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</si>
  <si>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</si>
  <si>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</si>
  <si>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Housing</t>
  </si>
  <si>
    <t>and Urban Development</t>
  </si>
  <si>
    <t>Urban Development</t>
  </si>
  <si>
    <t>Other General Economic Services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</si>
  <si>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</si>
  <si>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</si>
  <si>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</si>
  <si>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</si>
  <si>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</si>
  <si>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</si>
  <si>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</si>
  <si>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</si>
  <si>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</si>
  <si>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</si>
  <si>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</si>
  <si>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Charges- Entertainment Tax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</si>
  <si>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</si>
  <si>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</si>
  <si>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</si>
  <si>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</si>
  <si>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</si>
  <si>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</si>
  <si>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</si>
  <si>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</si>
  <si>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</si>
  <si>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</si>
  <si>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</si>
  <si>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</si>
  <si>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Sanitation Services</t>
  </si>
  <si>
    <t>Sanitation of Gangtok Town</t>
  </si>
  <si>
    <t>42.45.72</t>
  </si>
  <si>
    <t>42.48.72</t>
  </si>
  <si>
    <t>Sewerage and Sanitation</t>
  </si>
  <si>
    <t>Sikkim Housing Board</t>
  </si>
  <si>
    <t>60.00.31</t>
  </si>
  <si>
    <t>Grants-in-aid</t>
  </si>
  <si>
    <t>Direction &amp; Administration</t>
  </si>
  <si>
    <t>Salaries</t>
  </si>
  <si>
    <t>Maintenance and repairs</t>
  </si>
  <si>
    <t>00.44.71</t>
  </si>
  <si>
    <t>Maintenance of Gangtok Town</t>
  </si>
  <si>
    <t>Other Expenditure</t>
  </si>
  <si>
    <t>Upkeep of Town</t>
  </si>
  <si>
    <t>62.44.50</t>
  </si>
  <si>
    <t>Other Charges</t>
  </si>
  <si>
    <t>Wages</t>
  </si>
  <si>
    <t>Construction</t>
  </si>
  <si>
    <t>Other Urban Development Schemes</t>
  </si>
  <si>
    <t>Town Planning Cell</t>
  </si>
  <si>
    <t>00.45.73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</si>
  <si>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</si>
  <si>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</si>
  <si>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</si>
  <si>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</si>
  <si>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</si>
  <si>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</si>
  <si>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00.44.61</t>
  </si>
  <si>
    <t>Survey and Investigation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</si>
  <si>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</si>
  <si>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</si>
  <si>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</si>
  <si>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</si>
  <si>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</si>
  <si>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</si>
  <si>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</si>
  <si>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</si>
  <si>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</si>
  <si>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</si>
  <si>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</si>
  <si>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</si>
  <si>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</si>
  <si>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</si>
  <si>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</si>
  <si>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</si>
  <si>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</si>
  <si>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</si>
  <si>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</si>
  <si>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</si>
  <si>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</si>
  <si>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</si>
  <si>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</si>
  <si>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</si>
  <si>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Urban Oriented Employment Programme</t>
  </si>
  <si>
    <t>00.00.81</t>
  </si>
  <si>
    <t>CAPITAL SECTION</t>
  </si>
  <si>
    <t>Integrated Development of Small and Medium Towns</t>
  </si>
  <si>
    <t>60.45.71</t>
  </si>
  <si>
    <t>Land Acquisition</t>
  </si>
  <si>
    <t>Parking Place</t>
  </si>
  <si>
    <t>Implementation of Master Plan</t>
  </si>
  <si>
    <t>60.48.71</t>
  </si>
  <si>
    <t>NP</t>
  </si>
  <si>
    <t>Land Compensation</t>
  </si>
  <si>
    <t>61.45.72</t>
  </si>
  <si>
    <t>Construction of Parking Place</t>
  </si>
  <si>
    <t>62.45.53</t>
  </si>
  <si>
    <t>Major Works</t>
  </si>
  <si>
    <t>Development of Small and Medium Towns</t>
  </si>
  <si>
    <t>63.45.75</t>
  </si>
  <si>
    <t>Garbage Plant at Martam</t>
  </si>
  <si>
    <t>DEMAND NO. 41</t>
  </si>
  <si>
    <t>Implementation of 74th Constitutional Amendment</t>
  </si>
  <si>
    <t>64.44.50</t>
  </si>
  <si>
    <t>60.48.11</t>
  </si>
  <si>
    <t>60.48.13</t>
  </si>
  <si>
    <t>60.65.02</t>
  </si>
  <si>
    <t>60.66.02</t>
  </si>
  <si>
    <t>Other Maintenance Expenditure</t>
  </si>
  <si>
    <t>61.65.27</t>
  </si>
  <si>
    <t>61.66.27</t>
  </si>
  <si>
    <t>00.48.02</t>
  </si>
  <si>
    <t>Jawarharlall Nehru National Urban Renewal Mission</t>
  </si>
  <si>
    <t>71.44.77</t>
  </si>
  <si>
    <t>Development works (ACA)</t>
  </si>
  <si>
    <t>71.44.78</t>
  </si>
  <si>
    <t>Schemes funded by NABARD</t>
  </si>
  <si>
    <t>75.44.73</t>
  </si>
  <si>
    <t>Development Works</t>
  </si>
  <si>
    <t>64.45.21</t>
  </si>
  <si>
    <t>64.45.50</t>
  </si>
  <si>
    <t>64.45.51</t>
  </si>
  <si>
    <t>60.00.74</t>
  </si>
  <si>
    <t>Capacity Building/Training</t>
  </si>
  <si>
    <t>II. Details of the estimates and the heads under which this grant will be accounted for:</t>
  </si>
  <si>
    <t>Revenue</t>
  </si>
  <si>
    <t>Capital</t>
  </si>
  <si>
    <t>Development works (State Share)</t>
  </si>
  <si>
    <t>Development works (NABARD)</t>
  </si>
  <si>
    <t>State Share for NABARD Schemes</t>
  </si>
  <si>
    <t>62.45.71</t>
  </si>
  <si>
    <t>72.44.71</t>
  </si>
  <si>
    <t>72.44.72</t>
  </si>
  <si>
    <t>Roads &amp; Bridges</t>
  </si>
  <si>
    <t>District &amp; Other Roads</t>
  </si>
  <si>
    <t>Development and Improvement of Namchi Bazar</t>
  </si>
  <si>
    <t>Development of Other Bazars</t>
  </si>
  <si>
    <t>Urban Development and Housing 
Department</t>
  </si>
  <si>
    <t>Roads and Bridges</t>
  </si>
  <si>
    <t>C - Economic Services (g) Transport</t>
  </si>
  <si>
    <t>00.48.76</t>
  </si>
  <si>
    <t>Projects/Schemes for the benefit of N.E. Region and Sikkim (90:10% CSS)</t>
  </si>
  <si>
    <t>78.81.53</t>
  </si>
  <si>
    <t>78.82.53</t>
  </si>
  <si>
    <t>Pedestrian Track at Namchi</t>
  </si>
  <si>
    <t>78.83.53</t>
  </si>
  <si>
    <t>Connectivity Footpaths and Link Roads at Namchi</t>
  </si>
  <si>
    <t>78.84.53</t>
  </si>
  <si>
    <t>B. Social Services (c) Water Supply, Sanitation,</t>
  </si>
  <si>
    <t>Housing &amp; Urban Development</t>
  </si>
  <si>
    <t>(c) Water Supply, Sanitation, Housing</t>
  </si>
  <si>
    <t>(j) General Economic Services</t>
  </si>
  <si>
    <t>(c) Capital Account Water Supply, Sanitation, Housing</t>
  </si>
  <si>
    <t>Sanitation of Other Bazars</t>
  </si>
  <si>
    <t>00.44.26</t>
  </si>
  <si>
    <t>Advertisement &amp; Publicity</t>
  </si>
  <si>
    <t>00.44.50</t>
  </si>
  <si>
    <t>61.45.74</t>
  </si>
  <si>
    <t>Improvement of Gangtok Bazar (ACA)</t>
  </si>
  <si>
    <t>State Capital Development (Gangtok)</t>
  </si>
  <si>
    <t>Providing 50mm thick bituminous and
40mm dense bituminous concrete at 
Namchi</t>
  </si>
  <si>
    <t>Collection Charges-Other Taxes &amp; Duties</t>
  </si>
  <si>
    <t>Other Taxes and Duties on Commodities 
&amp;  Services</t>
  </si>
  <si>
    <t>Assistance to Housing Board 
Corporation etc</t>
  </si>
  <si>
    <t>Shopping Complex at Pakyong 
(State Share)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</si>
  <si>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</si>
  <si>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</si>
  <si>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</si>
  <si>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</si>
  <si>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`</t>
  </si>
  <si>
    <t>Deduct Recoveries of Overpayments</t>
  </si>
  <si>
    <t>2010-11</t>
  </si>
  <si>
    <t>78.85.53</t>
  </si>
  <si>
    <t>Schemes under NEC</t>
  </si>
  <si>
    <t>Integrated Slum Development - Housing and Basic Amenities at Naya Bazar Town including Sisney</t>
  </si>
  <si>
    <t>79.71.53</t>
  </si>
  <si>
    <t>62.45.72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</si>
  <si>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</si>
  <si>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</si>
  <si>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</si>
  <si>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</si>
  <si>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</si>
  <si>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</si>
  <si>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</si>
  <si>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</si>
  <si>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</si>
  <si>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</si>
  <si>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</si>
  <si>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</si>
  <si>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</si>
  <si>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</si>
  <si>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</si>
  <si>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</si>
  <si>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</si>
  <si>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</si>
  <si>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</si>
  <si>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</si>
  <si>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</si>
  <si>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</si>
  <si>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</si>
  <si>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</si>
  <si>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</si>
  <si>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</si>
  <si>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</si>
  <si>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</si>
  <si>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</si>
  <si>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</si>
  <si>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</si>
  <si>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</si>
  <si>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</si>
  <si>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</si>
  <si>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</si>
  <si>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</si>
  <si>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</si>
  <si>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</si>
  <si>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62.44.76</t>
  </si>
  <si>
    <t>62.44.77</t>
  </si>
  <si>
    <t>62.44.78</t>
  </si>
  <si>
    <t>62.44.79</t>
  </si>
  <si>
    <t>Consultancy for Old West Point PPP</t>
  </si>
  <si>
    <t>62.44.27</t>
  </si>
  <si>
    <t>Improvement work around Mintokgang</t>
  </si>
  <si>
    <t>Upgradation and Beautification of Fashion Street, Deorali</t>
  </si>
  <si>
    <t>64.44.51</t>
  </si>
  <si>
    <t>64.44.71</t>
  </si>
  <si>
    <t>Double Entry Accrual System for ULBs</t>
  </si>
  <si>
    <t>00.45.76</t>
  </si>
  <si>
    <t>00.45.77</t>
  </si>
  <si>
    <t>00.45.78</t>
  </si>
  <si>
    <t>Rangpo Welcome Gate</t>
  </si>
  <si>
    <t>00.48.77</t>
  </si>
  <si>
    <t>62.45.73</t>
  </si>
  <si>
    <t>62.45.74</t>
  </si>
  <si>
    <t>62.45.75</t>
  </si>
  <si>
    <t>Construction of Flyover at Deorali, Zero Point,TNA Complex, Tadong School Junction and Singtam Hospital</t>
  </si>
  <si>
    <t>Construction of Community Centre at Chandmari</t>
  </si>
  <si>
    <t>Head office Establishment</t>
  </si>
  <si>
    <t>80.44.71</t>
  </si>
  <si>
    <t>80.44.72</t>
  </si>
  <si>
    <t>Development of Small and Medium 
Towns</t>
  </si>
  <si>
    <t>Carpeting of Other Bazars of South 
Sikkim</t>
  </si>
  <si>
    <t xml:space="preserve">Construction of ULB Office in North/East 
</t>
  </si>
  <si>
    <t xml:space="preserve">Construction of ULB Office in South/West 
</t>
  </si>
  <si>
    <t>2011-12</t>
  </si>
  <si>
    <t>00.44.81</t>
  </si>
  <si>
    <t>National Urban Information System (NUIS) (CSS)</t>
  </si>
  <si>
    <t>Maintenance &amp; Repairs (Grant under 13th Finance Commission)</t>
  </si>
  <si>
    <t>71.00.27</t>
  </si>
  <si>
    <t>SPA</t>
  </si>
  <si>
    <t>00.44.82</t>
  </si>
  <si>
    <t>Multilayer Parking (SPA)</t>
  </si>
  <si>
    <t>Namnang Walkway and View Point(SPA)</t>
  </si>
  <si>
    <t>Construction of Kishan Bazar in two district headquarters (SPA)</t>
  </si>
  <si>
    <t>(In Thousands of Rupees)</t>
  </si>
  <si>
    <t>Swarna Jayanti Shahari Rozgar Yojana                          (75:25% CSS)</t>
  </si>
  <si>
    <t>45.00.01</t>
  </si>
  <si>
    <t>45.00.02</t>
  </si>
  <si>
    <t>45.00.13</t>
  </si>
  <si>
    <t>45.00.27</t>
  </si>
  <si>
    <t>I. Estimate of the amount required in the year ending 31st March, 2013 to defray the charges in respect of Urban Development and Housing</t>
  </si>
  <si>
    <t>2012-13</t>
  </si>
  <si>
    <t>Construction Parking Place at Namthang</t>
  </si>
  <si>
    <t>81.00.53</t>
  </si>
  <si>
    <t>Construction of Working Women's Hostel at Jorethang (90:10 % CSS) (Central Share only)</t>
  </si>
  <si>
    <t>78.86.53</t>
  </si>
  <si>
    <t>00.45.79</t>
  </si>
  <si>
    <t>Major Repair of Slum Rehabilitation Centre, Lingding</t>
  </si>
  <si>
    <t>Upgradation &amp; beautification including strengthening of roads and jhora training works at Mangan</t>
  </si>
  <si>
    <t>78.87.53</t>
  </si>
  <si>
    <t>78.88.53</t>
  </si>
  <si>
    <t>Construction of vegetable market (livelihood) cum parking and allied facilities at Singtam</t>
  </si>
  <si>
    <t>62.44.80</t>
  </si>
  <si>
    <t>62.44.81</t>
  </si>
  <si>
    <t>62.44.82</t>
  </si>
  <si>
    <t>Implementation of Master Plan/beautification of Changu Mart</t>
  </si>
  <si>
    <t>O &amp; M of Fountains, Central Park</t>
  </si>
  <si>
    <t>Rajiv Awas Yojana (100%CSS)</t>
  </si>
  <si>
    <t>Storm Water Disposal for Jorethang Bazar</t>
  </si>
  <si>
    <t>Development of Melli Bazar (SPA)</t>
  </si>
  <si>
    <t>Development of Jorethang Bazar (SPA)</t>
  </si>
  <si>
    <t>63.45.76</t>
  </si>
  <si>
    <t>HCM's 42 days Tour Schemes</t>
  </si>
  <si>
    <t>Multi Layer Car Parking</t>
  </si>
  <si>
    <t>Upgradation of Melli Bazar, South Sikkim</t>
  </si>
  <si>
    <t>Infrastructure Development at Dentam Bazaar</t>
  </si>
  <si>
    <t>Upgradation of Makha Bazaar, East Sikkim</t>
  </si>
  <si>
    <t>Beautification &amp; Infrastructure Development of Rhenock Bazaar</t>
  </si>
  <si>
    <t>Beautification of Maniram - Bhanjyang in South Sikkim</t>
  </si>
  <si>
    <t>Covered Walkways &amp; Allied Facilities at Namnang, Gangtok</t>
  </si>
  <si>
    <t>Improvement &amp; Modification of Urban Roads in Gangtok (Inner City Roads)</t>
  </si>
  <si>
    <t>Upgradation of Yanggang Bazaar</t>
  </si>
  <si>
    <t>Upgradation of Namthang Bazaar</t>
  </si>
  <si>
    <t>Upgradation of Rinchenpong &amp; Kaluk Bazaar</t>
  </si>
  <si>
    <t>Construction of Green Lung Park at Jorethang in South Sikkim</t>
  </si>
  <si>
    <t>Construction of Kissan Bazaar at Gangtok, East Sikkim</t>
  </si>
  <si>
    <t>Construction of Kissan Bazaar at Namchi, South Sikkim</t>
  </si>
  <si>
    <t>State share</t>
  </si>
  <si>
    <t>Upgradation and Beautification of 14 Bazars (SPA)</t>
  </si>
  <si>
    <t>Swarna Jayanti Shahari Rozgar Yojana                          (90:10% CSS)</t>
  </si>
  <si>
    <t>A - General Services (b) Fiscal Services</t>
  </si>
  <si>
    <t>Development of Inner City Roads 
(SPA)</t>
  </si>
  <si>
    <t>Consultancy for Deorali Pedestrian 
Flyover</t>
  </si>
  <si>
    <t>Construction of Shop rooms at
Lallbazar</t>
  </si>
  <si>
    <t>Consultancy for Pakyong Master 
Plan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</si>
</sst>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0#"/>
    <numFmt numFmtId="166" formatCode="0#"/>
    <numFmt numFmtId="167" formatCode="##"/>
    <numFmt numFmtId="168" formatCode="0000##"/>
    <numFmt numFmtId="169" formatCode="00000#"/>
    <numFmt numFmtId="170" formatCode="00.###"/>
    <numFmt numFmtId="171" formatCode="00.#00"/>
    <numFmt numFmtId="172" formatCode="0#.###"/>
    <numFmt numFmtId="173" formatCode="00.000"/>
    <numFmt numFmtId="174" formatCode="#0.0##"/>
    <numFmt numFmtId="175" formatCode="00"/>
    <numFmt numFmtId="176" formatCode="_(* #,##0_);_(* \(#,##0\);_(* &quot;-&quot;??_);_(@_)"/>
  </numFmts>
  <fonts count="31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64" fontId="3" fillId="0" borderId="0">
      <alignment/>
      <protection/>
    </xf>
    <xf numFmtId="164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7" fillId="0" borderId="0" xfId="57" applyFont="1" applyFill="1" applyBorder="1" applyAlignment="1">
      <alignment vertical="top" wrapText="1"/>
      <protection/>
    </xf>
    <xf numFmtId="0" fontId="8" fillId="0" borderId="0" xfId="57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>
      <alignment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Font="1" applyFill="1" applyAlignment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Alignment="1">
      <alignment vertical="top" wrapText="1"/>
      <protection/>
    </xf>
    <xf numFmtId="0" fontId="8" fillId="0" borderId="0" xfId="57" applyNumberFormat="1" applyFont="1" applyFill="1" applyAlignment="1" applyProtection="1">
      <alignment horizontal="center"/>
      <protection/>
    </xf>
    <xf numFmtId="0" fontId="7" fillId="0" borderId="0" xfId="57" applyFont="1" applyFill="1" applyAlignment="1" applyProtection="1">
      <alignment horizontal="center"/>
      <protection/>
    </xf>
    <xf numFmtId="0" fontId="8" fillId="0" borderId="0" xfId="57" applyFont="1" applyFill="1" applyAlignment="1" applyProtection="1">
      <alignment horizontal="center"/>
      <protection/>
    </xf>
    <xf numFmtId="0" fontId="7" fillId="0" borderId="0" xfId="57" applyNumberFormat="1" applyFont="1" applyFill="1" applyAlignment="1">
      <alignment horizontal="right"/>
      <protection/>
    </xf>
    <xf numFmtId="0" fontId="8" fillId="0" borderId="0" xfId="57" applyNumberFormat="1" applyFont="1" applyFill="1" applyAlignment="1">
      <alignment horizontal="center"/>
      <protection/>
    </xf>
    <xf numFmtId="0" fontId="7" fillId="0" borderId="0" xfId="57" applyFont="1" applyFill="1" applyAlignment="1" applyProtection="1">
      <alignment horizontal="left"/>
      <protection/>
    </xf>
    <xf numFmtId="0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 applyProtection="1">
      <alignment horizontal="right"/>
      <protection/>
    </xf>
    <xf numFmtId="0" fontId="8" fillId="0" borderId="0" xfId="64" applyNumberFormat="1" applyFont="1" applyFill="1" applyAlignment="1">
      <alignment horizontal="center"/>
      <protection/>
    </xf>
    <xf numFmtId="0" fontId="7" fillId="0" borderId="0" xfId="64" applyFont="1" applyFill="1" applyAlignment="1" applyProtection="1">
      <alignment horizontal="left"/>
      <protection/>
    </xf>
    <xf numFmtId="0" fontId="7" fillId="0" borderId="0" xfId="64" applyNumberFormat="1" applyFont="1" applyFill="1" applyAlignment="1" applyProtection="1">
      <alignment horizontal="left"/>
      <protection/>
    </xf>
    <xf numFmtId="0" fontId="7" fillId="0" borderId="0" xfId="57" applyFont="1" applyFill="1" applyBorder="1">
      <alignment/>
      <protection/>
    </xf>
    <xf numFmtId="0" fontId="7" fillId="0" borderId="0" xfId="57" applyNumberFormat="1" applyFont="1" applyFill="1" applyAlignment="1" applyProtection="1">
      <alignment horizontal="left"/>
      <protection/>
    </xf>
    <xf numFmtId="0" fontId="8" fillId="0" borderId="0" xfId="65" applyNumberFormat="1" applyFont="1" applyFill="1" applyAlignment="1">
      <alignment horizontal="center"/>
      <protection/>
    </xf>
    <xf numFmtId="0" fontId="7" fillId="0" borderId="0" xfId="65" applyNumberFormat="1" applyFont="1" applyFill="1" applyAlignment="1" applyProtection="1">
      <alignment/>
      <protection/>
    </xf>
    <xf numFmtId="0" fontId="7" fillId="0" borderId="0" xfId="61" applyFont="1" applyFill="1" applyAlignment="1" applyProtection="1">
      <alignment/>
      <protection/>
    </xf>
    <xf numFmtId="0" fontId="7" fillId="0" borderId="0" xfId="57" applyNumberFormat="1" applyFont="1" applyFill="1" applyAlignment="1">
      <alignment horizontal="center"/>
      <protection/>
    </xf>
    <xf numFmtId="0" fontId="7" fillId="0" borderId="0" xfId="61" applyFont="1" applyFill="1" applyAlignment="1">
      <alignment vertical="top" wrapText="1"/>
      <protection/>
    </xf>
    <xf numFmtId="0" fontId="8" fillId="0" borderId="0" xfId="57" applyNumberFormat="1" applyFont="1" applyFill="1">
      <alignment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Alignment="1">
      <alignment horizontal="right"/>
      <protection/>
    </xf>
    <xf numFmtId="0" fontId="7" fillId="0" borderId="11" xfId="62" applyFont="1" applyFill="1" applyBorder="1">
      <alignment/>
      <protection/>
    </xf>
    <xf numFmtId="0" fontId="7" fillId="0" borderId="11" xfId="62" applyNumberFormat="1" applyFont="1" applyFill="1" applyBorder="1">
      <alignment/>
      <protection/>
    </xf>
    <xf numFmtId="0" fontId="7" fillId="0" borderId="11" xfId="62" applyNumberFormat="1" applyFont="1" applyFill="1" applyBorder="1" applyAlignment="1" applyProtection="1">
      <alignment horizontal="left"/>
      <protection/>
    </xf>
    <xf numFmtId="0" fontId="9" fillId="0" borderId="11" xfId="62" applyNumberFormat="1" applyFont="1" applyFill="1" applyBorder="1" applyAlignment="1" applyProtection="1">
      <alignment horizontal="left"/>
      <protection/>
    </xf>
    <xf numFmtId="0" fontId="9" fillId="0" borderId="11" xfId="62" applyNumberFormat="1" applyFont="1" applyFill="1" applyBorder="1">
      <alignment/>
      <protection/>
    </xf>
    <xf numFmtId="0" fontId="10" fillId="0" borderId="11" xfId="62" applyNumberFormat="1" applyFont="1" applyFill="1" applyBorder="1" applyAlignment="1" applyProtection="1">
      <alignment horizontal="right"/>
      <protection/>
    </xf>
    <xf numFmtId="0" fontId="7" fillId="0" borderId="12" xfId="63" applyFont="1" applyFill="1" applyBorder="1" applyAlignment="1" applyProtection="1">
      <alignment vertical="top" wrapText="1"/>
      <protection/>
    </xf>
    <xf numFmtId="0" fontId="7" fillId="0" borderId="12" xfId="63" applyFont="1" applyFill="1" applyBorder="1" applyAlignment="1" applyProtection="1">
      <alignment horizontal="right" vertical="top" wrapText="1"/>
      <protection/>
    </xf>
    <xf numFmtId="0" fontId="7" fillId="0" borderId="0" xfId="62" applyFont="1" applyFill="1" applyBorder="1" applyProtection="1">
      <alignment/>
      <protection/>
    </xf>
    <xf numFmtId="0" fontId="7" fillId="0" borderId="0" xfId="63" applyFont="1" applyFill="1" applyAlignment="1" applyProtection="1">
      <alignment/>
      <protection/>
    </xf>
    <xf numFmtId="0" fontId="7" fillId="0" borderId="0" xfId="63" applyFont="1" applyFill="1" applyProtection="1">
      <alignment/>
      <protection/>
    </xf>
    <xf numFmtId="0" fontId="7" fillId="0" borderId="0" xfId="63" applyFont="1" applyFill="1" applyBorder="1" applyAlignment="1" applyProtection="1">
      <alignment vertical="top" wrapText="1"/>
      <protection/>
    </xf>
    <xf numFmtId="0" fontId="7" fillId="0" borderId="0" xfId="63" applyFont="1" applyFill="1" applyBorder="1" applyAlignment="1" applyProtection="1">
      <alignment horizontal="right" vertical="top" wrapText="1"/>
      <protection/>
    </xf>
    <xf numFmtId="0" fontId="7" fillId="0" borderId="0" xfId="62" applyFont="1" applyFill="1" applyAlignment="1" applyProtection="1">
      <alignment horizontal="left"/>
      <protection/>
    </xf>
    <xf numFmtId="0" fontId="7" fillId="0" borderId="11" xfId="63" applyFont="1" applyFill="1" applyBorder="1" applyAlignment="1" applyProtection="1">
      <alignment vertical="top" wrapText="1"/>
      <protection/>
    </xf>
    <xf numFmtId="0" fontId="7" fillId="0" borderId="11" xfId="63" applyFont="1" applyFill="1" applyBorder="1" applyAlignment="1" applyProtection="1">
      <alignment horizontal="right" vertical="top" wrapText="1"/>
      <protection/>
    </xf>
    <xf numFmtId="0" fontId="7" fillId="0" borderId="11" xfId="62" applyFont="1" applyFill="1" applyBorder="1" applyProtection="1">
      <alignment/>
      <protection/>
    </xf>
    <xf numFmtId="0" fontId="7" fillId="0" borderId="11" xfId="62" applyNumberFormat="1" applyFont="1" applyFill="1" applyBorder="1" applyAlignment="1" applyProtection="1">
      <alignment horizontal="right"/>
      <protection/>
    </xf>
    <xf numFmtId="0" fontId="7" fillId="0" borderId="0" xfId="62" applyNumberFormat="1" applyFont="1" applyFill="1" applyBorder="1" applyAlignment="1" applyProtection="1">
      <alignment horizontal="right"/>
      <protection/>
    </xf>
    <xf numFmtId="0" fontId="7" fillId="0" borderId="0" xfId="59" applyFont="1" applyFill="1" applyAlignment="1">
      <alignment vertical="top" wrapText="1"/>
      <protection/>
    </xf>
    <xf numFmtId="0" fontId="8" fillId="0" borderId="0" xfId="59" applyFont="1" applyFill="1" applyAlignment="1" applyProtection="1">
      <alignment horizontal="left" vertical="top" wrapText="1"/>
      <protection/>
    </xf>
    <xf numFmtId="0" fontId="7" fillId="0" borderId="0" xfId="59" applyNumberFormat="1" applyFont="1" applyFill="1" applyAlignment="1" applyProtection="1">
      <alignment horizontal="right"/>
      <protection/>
    </xf>
    <xf numFmtId="0" fontId="7" fillId="0" borderId="0" xfId="59" applyFont="1" applyFill="1" applyBorder="1" applyAlignment="1">
      <alignment vertical="top" wrapText="1"/>
      <protection/>
    </xf>
    <xf numFmtId="0" fontId="8" fillId="0" borderId="0" xfId="59" applyFont="1" applyFill="1" applyBorder="1" applyAlignment="1">
      <alignment vertical="top" wrapText="1"/>
      <protection/>
    </xf>
    <xf numFmtId="0" fontId="8" fillId="0" borderId="0" xfId="59" applyFont="1" applyFill="1" applyBorder="1" applyAlignment="1" applyProtection="1">
      <alignment horizontal="left" vertical="top" wrapText="1"/>
      <protection/>
    </xf>
    <xf numFmtId="170" fontId="8" fillId="0" borderId="0" xfId="59" applyNumberFormat="1" applyFont="1" applyFill="1" applyBorder="1" applyAlignment="1">
      <alignment vertical="top" wrapText="1"/>
      <protection/>
    </xf>
    <xf numFmtId="0" fontId="7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horizontal="left" vertical="top" wrapText="1"/>
      <protection/>
    </xf>
    <xf numFmtId="43" fontId="7" fillId="0" borderId="0" xfId="42" applyFont="1" applyFill="1" applyAlignment="1" applyProtection="1">
      <alignment horizontal="right" wrapText="1"/>
      <protection/>
    </xf>
    <xf numFmtId="0" fontId="7" fillId="0" borderId="0" xfId="42" applyNumberFormat="1" applyFont="1" applyFill="1" applyAlignment="1" applyProtection="1">
      <alignment horizontal="right" wrapText="1"/>
      <protection/>
    </xf>
    <xf numFmtId="43" fontId="7" fillId="0" borderId="10" xfId="42" applyFont="1" applyFill="1" applyBorder="1" applyAlignment="1" applyProtection="1">
      <alignment horizontal="right" wrapText="1"/>
      <protection/>
    </xf>
    <xf numFmtId="0" fontId="7" fillId="0" borderId="10" xfId="42" applyNumberFormat="1" applyFont="1" applyFill="1" applyBorder="1" applyAlignment="1" applyProtection="1">
      <alignment horizontal="right" wrapText="1"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7" fillId="0" borderId="0" xfId="59" applyNumberFormat="1" applyFont="1" applyFill="1" applyAlignment="1">
      <alignment horizontal="right"/>
      <protection/>
    </xf>
    <xf numFmtId="0" fontId="7" fillId="0" borderId="11" xfId="59" applyFont="1" applyFill="1" applyBorder="1" applyAlignment="1">
      <alignment vertical="top" wrapText="1"/>
      <protection/>
    </xf>
    <xf numFmtId="0" fontId="8" fillId="0" borderId="11" xfId="59" applyFont="1" applyFill="1" applyBorder="1" applyAlignment="1" applyProtection="1">
      <alignment horizontal="left" vertical="top" wrapText="1"/>
      <protection/>
    </xf>
    <xf numFmtId="0" fontId="7" fillId="0" borderId="11" xfId="59" applyNumberFormat="1" applyFont="1" applyFill="1" applyBorder="1" applyAlignment="1">
      <alignment horizontal="right"/>
      <protection/>
    </xf>
    <xf numFmtId="167" fontId="7" fillId="0" borderId="0" xfId="64" applyNumberFormat="1" applyFont="1" applyFill="1" applyBorder="1" applyAlignment="1">
      <alignment vertical="top" wrapText="1"/>
      <protection/>
    </xf>
    <xf numFmtId="0" fontId="7" fillId="0" borderId="0" xfId="59" applyNumberFormat="1" applyFont="1" applyFill="1" applyBorder="1" applyAlignment="1">
      <alignment horizontal="right"/>
      <protection/>
    </xf>
    <xf numFmtId="169" fontId="7" fillId="0" borderId="0" xfId="59" applyNumberFormat="1" applyFont="1" applyFill="1" applyBorder="1" applyAlignment="1">
      <alignment horizontal="right" vertical="top" wrapText="1"/>
      <protection/>
    </xf>
    <xf numFmtId="43" fontId="7" fillId="0" borderId="0" xfId="42" applyFont="1" applyFill="1" applyBorder="1" applyAlignment="1" applyProtection="1">
      <alignment horizontal="right" wrapText="1"/>
      <protection/>
    </xf>
    <xf numFmtId="0" fontId="7" fillId="0" borderId="0" xfId="59" applyNumberFormat="1" applyFont="1" applyFill="1" applyBorder="1" applyAlignment="1" applyProtection="1">
      <alignment horizontal="right"/>
      <protection/>
    </xf>
    <xf numFmtId="0" fontId="7" fillId="0" borderId="0" xfId="42" applyNumberFormat="1" applyFont="1" applyFill="1" applyBorder="1" applyAlignment="1" applyProtection="1">
      <alignment horizontal="right" wrapText="1"/>
      <protection/>
    </xf>
    <xf numFmtId="43" fontId="7" fillId="0" borderId="11" xfId="42" applyFont="1" applyFill="1" applyBorder="1" applyAlignment="1" applyProtection="1">
      <alignment horizontal="right" wrapText="1"/>
      <protection/>
    </xf>
    <xf numFmtId="0" fontId="7" fillId="0" borderId="11" xfId="59" applyNumberFormat="1" applyFont="1" applyFill="1" applyBorder="1" applyAlignment="1" applyProtection="1">
      <alignment horizontal="right"/>
      <protection/>
    </xf>
    <xf numFmtId="0" fontId="7" fillId="0" borderId="11" xfId="42" applyNumberFormat="1" applyFont="1" applyFill="1" applyBorder="1" applyAlignment="1" applyProtection="1">
      <alignment horizontal="right" wrapText="1"/>
      <protection/>
    </xf>
    <xf numFmtId="43" fontId="7" fillId="0" borderId="10" xfId="42" applyFont="1" applyFill="1" applyBorder="1" applyAlignment="1">
      <alignment horizontal="right" wrapText="1"/>
    </xf>
    <xf numFmtId="0" fontId="7" fillId="0" borderId="10" xfId="59" applyNumberFormat="1" applyFont="1" applyFill="1" applyBorder="1" applyAlignment="1">
      <alignment horizontal="right"/>
      <protection/>
    </xf>
    <xf numFmtId="171" fontId="8" fillId="0" borderId="0" xfId="59" applyNumberFormat="1" applyFont="1" applyFill="1" applyBorder="1" applyAlignment="1">
      <alignment vertical="top" wrapText="1"/>
      <protection/>
    </xf>
    <xf numFmtId="0" fontId="7" fillId="0" borderId="0" xfId="42" applyNumberFormat="1" applyFont="1" applyFill="1" applyBorder="1" applyAlignment="1">
      <alignment horizontal="right" wrapText="1"/>
    </xf>
    <xf numFmtId="0" fontId="8" fillId="0" borderId="0" xfId="64" applyFont="1" applyFill="1" applyBorder="1" applyAlignment="1">
      <alignment vertical="top" wrapText="1"/>
      <protection/>
    </xf>
    <xf numFmtId="0" fontId="8" fillId="0" borderId="0" xfId="64" applyFont="1" applyFill="1" applyBorder="1" applyAlignment="1" applyProtection="1">
      <alignment horizontal="left" vertical="top" wrapText="1"/>
      <protection/>
    </xf>
    <xf numFmtId="0" fontId="7" fillId="0" borderId="0" xfId="64" applyFont="1" applyFill="1" applyBorder="1" applyAlignment="1">
      <alignment vertical="top" wrapText="1"/>
      <protection/>
    </xf>
    <xf numFmtId="0" fontId="7" fillId="0" borderId="0" xfId="64" applyFont="1" applyFill="1" applyBorder="1" applyAlignment="1" applyProtection="1">
      <alignment horizontal="left" vertical="top" wrapText="1"/>
      <protection/>
    </xf>
    <xf numFmtId="174" fontId="8" fillId="0" borderId="0" xfId="64" applyNumberFormat="1" applyFont="1" applyFill="1" applyBorder="1" applyAlignment="1">
      <alignment vertical="top" wrapText="1"/>
      <protection/>
    </xf>
    <xf numFmtId="166" fontId="7" fillId="0" borderId="0" xfId="61" applyNumberFormat="1" applyFont="1" applyFill="1" applyBorder="1" applyAlignment="1">
      <alignment vertical="top"/>
      <protection/>
    </xf>
    <xf numFmtId="166" fontId="7" fillId="0" borderId="0" xfId="61" applyNumberFormat="1" applyFont="1" applyFill="1" applyBorder="1" applyAlignment="1">
      <alignment horizontal="right" vertical="top"/>
      <protection/>
    </xf>
    <xf numFmtId="0" fontId="7" fillId="0" borderId="11" xfId="64" applyFont="1" applyFill="1" applyBorder="1" applyAlignment="1" applyProtection="1">
      <alignment horizontal="left" vertical="top" wrapText="1"/>
      <protection/>
    </xf>
    <xf numFmtId="0" fontId="7" fillId="0" borderId="10" xfId="64" applyNumberFormat="1" applyFont="1" applyFill="1" applyBorder="1" applyAlignment="1" applyProtection="1">
      <alignment horizontal="right" wrapText="1"/>
      <protection/>
    </xf>
    <xf numFmtId="0" fontId="7" fillId="0" borderId="0" xfId="59" applyNumberFormat="1" applyFont="1" applyFill="1" applyBorder="1" applyAlignment="1" applyProtection="1">
      <alignment horizontal="right" wrapText="1"/>
      <protection/>
    </xf>
    <xf numFmtId="166" fontId="7" fillId="0" borderId="0" xfId="59" applyNumberFormat="1" applyFont="1" applyFill="1" applyBorder="1" applyAlignment="1">
      <alignment vertical="top" wrapText="1"/>
      <protection/>
    </xf>
    <xf numFmtId="0" fontId="7" fillId="0" borderId="0" xfId="59" applyNumberFormat="1" applyFont="1" applyFill="1" applyAlignment="1">
      <alignment horizontal="right" wrapText="1"/>
      <protection/>
    </xf>
    <xf numFmtId="172" fontId="8" fillId="0" borderId="0" xfId="59" applyNumberFormat="1" applyFont="1" applyFill="1" applyBorder="1" applyAlignment="1">
      <alignment vertical="top" wrapText="1"/>
      <protection/>
    </xf>
    <xf numFmtId="0" fontId="7" fillId="0" borderId="0" xfId="59" applyNumberFormat="1" applyFont="1" applyFill="1" applyAlignment="1" applyProtection="1">
      <alignment horizontal="right" wrapText="1"/>
      <protection/>
    </xf>
    <xf numFmtId="0" fontId="7" fillId="0" borderId="10" xfId="59" applyNumberFormat="1" applyFont="1" applyFill="1" applyBorder="1" applyAlignment="1" applyProtection="1">
      <alignment horizontal="right" wrapText="1"/>
      <protection/>
    </xf>
    <xf numFmtId="0" fontId="7" fillId="0" borderId="0" xfId="59" applyNumberFormat="1" applyFont="1" applyFill="1" applyBorder="1" applyAlignment="1">
      <alignment horizontal="right" vertical="top" wrapText="1"/>
      <protection/>
    </xf>
    <xf numFmtId="0" fontId="7" fillId="0" borderId="11" xfId="59" applyNumberFormat="1" applyFont="1" applyFill="1" applyBorder="1" applyAlignment="1" applyProtection="1">
      <alignment horizontal="right" wrapText="1"/>
      <protection/>
    </xf>
    <xf numFmtId="0" fontId="7" fillId="0" borderId="0" xfId="64" applyNumberFormat="1" applyFont="1" applyFill="1" applyAlignment="1">
      <alignment horizontal="right" wrapText="1"/>
      <protection/>
    </xf>
    <xf numFmtId="0" fontId="7" fillId="0" borderId="0" xfId="64" applyFont="1" applyFill="1" applyAlignment="1">
      <alignment/>
      <protection/>
    </xf>
    <xf numFmtId="0" fontId="7" fillId="0" borderId="0" xfId="64" applyFont="1" applyFill="1" applyAlignment="1">
      <alignment/>
      <protection/>
    </xf>
    <xf numFmtId="165" fontId="8" fillId="0" borderId="0" xfId="59" applyNumberFormat="1" applyFont="1" applyFill="1" applyBorder="1" applyAlignment="1">
      <alignment vertical="top" wrapText="1"/>
      <protection/>
    </xf>
    <xf numFmtId="168" fontId="7" fillId="0" borderId="0" xfId="59" applyNumberFormat="1" applyFont="1" applyFill="1" applyBorder="1" applyAlignment="1">
      <alignment horizontal="right" vertical="top" wrapText="1"/>
      <protection/>
    </xf>
    <xf numFmtId="173" fontId="8" fillId="0" borderId="0" xfId="59" applyNumberFormat="1" applyFont="1" applyFill="1" applyBorder="1" applyAlignment="1">
      <alignment vertical="top" wrapText="1"/>
      <protection/>
    </xf>
    <xf numFmtId="0" fontId="7" fillId="0" borderId="11" xfId="59" applyFont="1" applyFill="1" applyBorder="1" applyAlignment="1" applyProtection="1">
      <alignment horizontal="left" vertical="top" wrapText="1"/>
      <protection/>
    </xf>
    <xf numFmtId="0" fontId="7" fillId="0" borderId="12" xfId="59" applyNumberFormat="1" applyFont="1" applyFill="1" applyBorder="1" applyAlignment="1" applyProtection="1">
      <alignment horizontal="right" wrapText="1"/>
      <protection/>
    </xf>
    <xf numFmtId="0" fontId="7" fillId="0" borderId="12" xfId="42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Border="1" applyAlignment="1">
      <alignment vertical="top" wrapText="1"/>
    </xf>
    <xf numFmtId="164" fontId="7" fillId="0" borderId="0" xfId="65" applyNumberFormat="1" applyFont="1" applyFill="1" applyBorder="1" applyAlignment="1" applyProtection="1">
      <alignment horizontal="left" vertical="top" wrapText="1"/>
      <protection/>
    </xf>
    <xf numFmtId="167" fontId="7" fillId="0" borderId="0" xfId="64" applyNumberFormat="1" applyFont="1" applyFill="1" applyBorder="1" applyAlignment="1">
      <alignment horizontal="right" vertical="top" wrapText="1"/>
      <protection/>
    </xf>
    <xf numFmtId="0" fontId="7" fillId="0" borderId="0" xfId="59" applyNumberFormat="1" applyFont="1" applyFill="1" applyBorder="1" applyAlignment="1">
      <alignment vertical="top" wrapText="1"/>
      <protection/>
    </xf>
    <xf numFmtId="176" fontId="7" fillId="0" borderId="0" xfId="42" applyNumberFormat="1" applyFont="1" applyFill="1" applyBorder="1" applyAlignment="1" applyProtection="1">
      <alignment horizontal="right" wrapText="1"/>
      <protection/>
    </xf>
    <xf numFmtId="167" fontId="7" fillId="0" borderId="0" xfId="59" applyNumberFormat="1" applyFont="1" applyFill="1" applyBorder="1" applyAlignment="1">
      <alignment vertical="top" wrapText="1"/>
      <protection/>
    </xf>
    <xf numFmtId="173" fontId="7" fillId="0" borderId="0" xfId="59" applyNumberFormat="1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vertical="top" wrapText="1"/>
      <protection/>
    </xf>
    <xf numFmtId="1" fontId="7" fillId="0" borderId="0" xfId="59" applyNumberFormat="1" applyFont="1" applyFill="1" applyBorder="1" applyAlignment="1">
      <alignment vertical="top" wrapText="1"/>
      <protection/>
    </xf>
    <xf numFmtId="43" fontId="7" fillId="0" borderId="0" xfId="42" applyFont="1" applyFill="1" applyAlignment="1">
      <alignment horizontal="right" wrapText="1"/>
    </xf>
    <xf numFmtId="169" fontId="7" fillId="0" borderId="0" xfId="59" applyNumberFormat="1" applyFont="1" applyFill="1" applyBorder="1" applyAlignment="1">
      <alignment vertical="top" wrapText="1"/>
      <protection/>
    </xf>
    <xf numFmtId="0" fontId="7" fillId="0" borderId="0" xfId="64" applyNumberFormat="1" applyFont="1" applyFill="1" applyBorder="1" applyAlignment="1">
      <alignment horizontal="right" vertical="top" wrapText="1"/>
      <protection/>
    </xf>
    <xf numFmtId="167" fontId="7" fillId="0" borderId="11" xfId="64" applyNumberFormat="1" applyFont="1" applyFill="1" applyBorder="1" applyAlignment="1">
      <alignment vertical="top" wrapText="1"/>
      <protection/>
    </xf>
    <xf numFmtId="0" fontId="8" fillId="0" borderId="0" xfId="61" applyFont="1" applyFill="1" applyBorder="1" applyAlignment="1">
      <alignment horizontal="right" vertical="top" wrapText="1"/>
      <protection/>
    </xf>
    <xf numFmtId="0" fontId="8" fillId="0" borderId="0" xfId="61" applyFont="1" applyFill="1" applyBorder="1" applyAlignment="1" applyProtection="1">
      <alignment horizontal="left" vertical="top" wrapText="1"/>
      <protection/>
    </xf>
    <xf numFmtId="166" fontId="7" fillId="0" borderId="0" xfId="61" applyNumberFormat="1" applyFont="1" applyFill="1" applyBorder="1" applyAlignment="1">
      <alignment horizontal="right" vertical="top" wrapText="1"/>
      <protection/>
    </xf>
    <xf numFmtId="0" fontId="7" fillId="0" borderId="0" xfId="61" applyFont="1" applyFill="1" applyBorder="1" applyAlignment="1" applyProtection="1">
      <alignment horizontal="left" vertical="top" wrapText="1"/>
      <protection/>
    </xf>
    <xf numFmtId="173" fontId="8" fillId="0" borderId="0" xfId="64" applyNumberFormat="1" applyFont="1" applyFill="1" applyBorder="1" applyAlignment="1">
      <alignment vertical="top" wrapText="1"/>
      <protection/>
    </xf>
    <xf numFmtId="0" fontId="8" fillId="0" borderId="0" xfId="57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 applyProtection="1">
      <alignment horizontal="left" vertical="top" wrapText="1"/>
      <protection/>
    </xf>
    <xf numFmtId="164" fontId="7" fillId="0" borderId="0" xfId="65" applyFont="1" applyFill="1" applyBorder="1" applyAlignment="1">
      <alignment vertical="top" wrapText="1"/>
      <protection/>
    </xf>
    <xf numFmtId="164" fontId="8" fillId="0" borderId="0" xfId="65" applyFont="1" applyFill="1" applyBorder="1" applyAlignment="1">
      <alignment vertical="top" wrapText="1"/>
      <protection/>
    </xf>
    <xf numFmtId="164" fontId="8" fillId="0" borderId="0" xfId="65" applyNumberFormat="1" applyFont="1" applyFill="1" applyBorder="1" applyAlignment="1" applyProtection="1">
      <alignment horizontal="left" vertical="top" wrapText="1"/>
      <protection/>
    </xf>
    <xf numFmtId="0" fontId="7" fillId="0" borderId="0" xfId="65" applyNumberFormat="1" applyFont="1" applyFill="1" applyBorder="1" applyAlignment="1">
      <alignment horizontal="right" wrapText="1"/>
      <protection/>
    </xf>
    <xf numFmtId="0" fontId="7" fillId="0" borderId="11" xfId="65" applyNumberFormat="1" applyFont="1" applyFill="1" applyBorder="1" applyAlignment="1" applyProtection="1">
      <alignment horizontal="right" wrapText="1"/>
      <protection/>
    </xf>
    <xf numFmtId="0" fontId="7" fillId="0" borderId="10" xfId="59" applyFont="1" applyFill="1" applyBorder="1" applyAlignment="1">
      <alignment vertical="top" wrapText="1"/>
      <protection/>
    </xf>
    <xf numFmtId="0" fontId="8" fillId="0" borderId="10" xfId="59" applyFont="1" applyFill="1" applyBorder="1" applyAlignment="1">
      <alignment vertical="top" wrapText="1"/>
      <protection/>
    </xf>
    <xf numFmtId="0" fontId="8" fillId="0" borderId="10" xfId="59" applyFont="1" applyFill="1" applyBorder="1" applyAlignment="1" applyProtection="1">
      <alignment horizontal="left" vertical="top" wrapText="1"/>
      <protection/>
    </xf>
    <xf numFmtId="0" fontId="7" fillId="0" borderId="0" xfId="59" applyNumberFormat="1" applyFont="1" applyFill="1" applyBorder="1" applyAlignment="1">
      <alignment horizontal="right" wrapText="1"/>
      <protection/>
    </xf>
    <xf numFmtId="0" fontId="7" fillId="0" borderId="0" xfId="64" applyNumberFormat="1" applyFont="1" applyFill="1" applyBorder="1" applyAlignment="1" applyProtection="1">
      <alignment horizontal="right" wrapText="1"/>
      <protection/>
    </xf>
    <xf numFmtId="166" fontId="7" fillId="0" borderId="0" xfId="59" applyNumberFormat="1" applyFont="1" applyFill="1" applyBorder="1" applyAlignment="1">
      <alignment horizontal="right" vertical="top" wrapText="1"/>
      <protection/>
    </xf>
    <xf numFmtId="173" fontId="8" fillId="0" borderId="0" xfId="59" applyNumberFormat="1" applyFont="1" applyFill="1" applyBorder="1" applyAlignment="1">
      <alignment horizontal="right" vertical="top" wrapText="1"/>
      <protection/>
    </xf>
    <xf numFmtId="166" fontId="7" fillId="0" borderId="11" xfId="59" applyNumberFormat="1" applyFont="1" applyFill="1" applyBorder="1" applyAlignment="1">
      <alignment horizontal="right" vertical="top" wrapText="1"/>
      <protection/>
    </xf>
    <xf numFmtId="175" fontId="7" fillId="0" borderId="0" xfId="59" applyNumberFormat="1" applyFont="1" applyFill="1" applyBorder="1" applyAlignment="1">
      <alignment horizontal="right" vertical="top" wrapText="1"/>
      <protection/>
    </xf>
    <xf numFmtId="0" fontId="7" fillId="0" borderId="0" xfId="61" applyNumberFormat="1" applyFont="1" applyFill="1" applyBorder="1" applyAlignment="1">
      <alignment vertical="top" wrapText="1"/>
      <protection/>
    </xf>
    <xf numFmtId="0" fontId="7" fillId="0" borderId="0" xfId="64" applyFont="1" applyFill="1" applyBorder="1" applyAlignment="1">
      <alignment/>
      <protection/>
    </xf>
    <xf numFmtId="171" fontId="8" fillId="0" borderId="0" xfId="64" applyNumberFormat="1" applyFont="1" applyFill="1" applyBorder="1" applyAlignment="1">
      <alignment/>
      <protection/>
    </xf>
    <xf numFmtId="0" fontId="8" fillId="0" borderId="0" xfId="64" applyFont="1" applyFill="1" applyBorder="1" applyAlignment="1">
      <alignment/>
      <protection/>
    </xf>
    <xf numFmtId="0" fontId="7" fillId="0" borderId="0" xfId="42" applyNumberFormat="1" applyFont="1" applyFill="1" applyBorder="1" applyAlignment="1">
      <alignment horizontal="right" vertical="top" wrapText="1"/>
    </xf>
    <xf numFmtId="43" fontId="7" fillId="0" borderId="0" xfId="42" applyFont="1" applyFill="1" applyBorder="1" applyAlignment="1">
      <alignment horizontal="right" vertical="top" wrapText="1"/>
    </xf>
    <xf numFmtId="169" fontId="7" fillId="0" borderId="11" xfId="61" applyNumberFormat="1" applyFont="1" applyFill="1" applyBorder="1" applyAlignment="1">
      <alignment horizontal="left" vertical="top" wrapText="1"/>
      <protection/>
    </xf>
    <xf numFmtId="0" fontId="7" fillId="0" borderId="11" xfId="61" applyNumberFormat="1" applyFont="1" applyFill="1" applyBorder="1" applyAlignment="1">
      <alignment horizontal="left" vertical="top" wrapText="1"/>
      <protection/>
    </xf>
    <xf numFmtId="0" fontId="7" fillId="0" borderId="11" xfId="65" applyNumberFormat="1" applyFont="1" applyFill="1" applyBorder="1" applyAlignment="1" applyProtection="1">
      <alignment horizontal="left" vertical="top" wrapText="1"/>
      <protection/>
    </xf>
    <xf numFmtId="0" fontId="7" fillId="0" borderId="11" xfId="64" applyNumberFormat="1" applyFont="1" applyFill="1" applyBorder="1" applyAlignment="1">
      <alignment/>
      <protection/>
    </xf>
    <xf numFmtId="0" fontId="7" fillId="0" borderId="11" xfId="57" applyNumberFormat="1" applyFont="1" applyFill="1" applyBorder="1" applyAlignment="1">
      <alignment horizontal="right"/>
      <protection/>
    </xf>
    <xf numFmtId="1" fontId="7" fillId="0" borderId="11" xfId="57" applyNumberFormat="1" applyFont="1" applyFill="1" applyBorder="1" applyAlignment="1">
      <alignment horizontal="right"/>
      <protection/>
    </xf>
    <xf numFmtId="1" fontId="7" fillId="0" borderId="0" xfId="57" applyNumberFormat="1" applyFont="1" applyFill="1">
      <alignment/>
      <protection/>
    </xf>
    <xf numFmtId="0" fontId="7" fillId="0" borderId="0" xfId="60" applyFont="1" applyFill="1" applyBorder="1" applyAlignment="1">
      <alignment vertical="top" wrapText="1"/>
      <protection/>
    </xf>
    <xf numFmtId="166" fontId="7" fillId="0" borderId="0" xfId="60" applyNumberFormat="1" applyFont="1" applyFill="1" applyBorder="1" applyAlignment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 vertical="top" wrapText="1"/>
      <protection/>
    </xf>
    <xf numFmtId="164" fontId="7" fillId="0" borderId="0" xfId="66" applyNumberFormat="1" applyFont="1" applyFill="1" applyBorder="1" applyAlignment="1" applyProtection="1">
      <alignment horizontal="left" vertical="top" wrapText="1"/>
      <protection/>
    </xf>
    <xf numFmtId="43" fontId="7" fillId="0" borderId="0" xfId="42" applyFont="1" applyFill="1" applyAlignment="1">
      <alignment/>
    </xf>
    <xf numFmtId="2" fontId="28" fillId="0" borderId="13" xfId="0" applyNumberFormat="1" applyFont="1" applyFill="1" applyBorder="1" applyAlignment="1">
      <alignment vertical="top"/>
    </xf>
    <xf numFmtId="0" fontId="29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64" fontId="7" fillId="0" borderId="13" xfId="65" applyNumberFormat="1" applyFont="1" applyFill="1" applyBorder="1" applyAlignment="1" applyProtection="1">
      <alignment horizontal="left" vertical="top" wrapText="1"/>
      <protection/>
    </xf>
    <xf numFmtId="0" fontId="7" fillId="0" borderId="13" xfId="64" applyFont="1" applyFill="1" applyBorder="1" applyAlignment="1" applyProtection="1">
      <alignment horizontal="left" vertical="top" wrapText="1"/>
      <protection/>
    </xf>
    <xf numFmtId="0" fontId="7" fillId="0" borderId="13" xfId="59" applyFont="1" applyFill="1" applyBorder="1" applyAlignment="1" applyProtection="1">
      <alignment horizontal="left" vertical="top" wrapText="1"/>
      <protection/>
    </xf>
    <xf numFmtId="0" fontId="7" fillId="0" borderId="13" xfId="60" applyFont="1" applyFill="1" applyBorder="1" applyAlignment="1" applyProtection="1">
      <alignment horizontal="left" vertical="top" wrapText="1"/>
      <protection/>
    </xf>
    <xf numFmtId="0" fontId="0" fillId="24" borderId="13" xfId="0" applyFill="1" applyBorder="1" applyAlignment="1">
      <alignment/>
    </xf>
    <xf numFmtId="0" fontId="7" fillId="0" borderId="12" xfId="63" applyFont="1" applyFill="1" applyBorder="1" applyAlignment="1" applyProtection="1">
      <alignment vertical="top"/>
      <protection/>
    </xf>
    <xf numFmtId="169" fontId="7" fillId="0" borderId="0" xfId="64" applyNumberFormat="1" applyFont="1" applyFill="1" applyBorder="1" applyAlignment="1">
      <alignment horizontal="right" vertical="top" wrapText="1"/>
      <protection/>
    </xf>
    <xf numFmtId="169" fontId="7" fillId="0" borderId="11" xfId="59" applyNumberFormat="1" applyFont="1" applyFill="1" applyBorder="1" applyAlignment="1">
      <alignment horizontal="right" vertical="top" wrapText="1"/>
      <protection/>
    </xf>
    <xf numFmtId="164" fontId="7" fillId="0" borderId="0" xfId="65" applyFont="1" applyFill="1" applyBorder="1" applyAlignment="1">
      <alignment horizontal="right" vertical="top" wrapText="1"/>
      <protection/>
    </xf>
    <xf numFmtId="164" fontId="7" fillId="0" borderId="0" xfId="66" applyFont="1" applyFill="1" applyBorder="1" applyAlignment="1">
      <alignment horizontal="right" vertical="top" wrapText="1"/>
      <protection/>
    </xf>
    <xf numFmtId="173" fontId="7" fillId="0" borderId="11" xfId="59" applyNumberFormat="1" applyFont="1" applyFill="1" applyBorder="1" applyAlignment="1">
      <alignment horizontal="right" vertical="top" wrapText="1"/>
      <protection/>
    </xf>
    <xf numFmtId="0" fontId="7" fillId="0" borderId="0" xfId="57" applyNumberFormat="1" applyFont="1" applyFill="1" applyAlignment="1">
      <alignment horizontal="right" wrapText="1"/>
      <protection/>
    </xf>
    <xf numFmtId="0" fontId="7" fillId="0" borderId="0" xfId="42" applyNumberFormat="1" applyFont="1" applyFill="1" applyAlignment="1">
      <alignment horizontal="right" wrapText="1"/>
    </xf>
    <xf numFmtId="169" fontId="7" fillId="0" borderId="0" xfId="65" applyNumberFormat="1" applyFont="1" applyFill="1" applyBorder="1" applyAlignment="1">
      <alignment horizontal="right" vertical="top" wrapText="1"/>
      <protection/>
    </xf>
    <xf numFmtId="175" fontId="7" fillId="0" borderId="11" xfId="59" applyNumberFormat="1" applyFont="1" applyFill="1" applyBorder="1" applyAlignment="1">
      <alignment horizontal="right" vertical="top" wrapText="1"/>
      <protection/>
    </xf>
    <xf numFmtId="0" fontId="8" fillId="0" borderId="11" xfId="59" applyFont="1" applyFill="1" applyBorder="1" applyAlignment="1">
      <alignment vertical="top" wrapText="1"/>
      <protection/>
    </xf>
    <xf numFmtId="0" fontId="7" fillId="0" borderId="0" xfId="64" applyNumberFormat="1" applyFont="1" applyFill="1" applyBorder="1" applyAlignment="1">
      <alignment horizontal="right" wrapText="1"/>
      <protection/>
    </xf>
    <xf numFmtId="172" fontId="8" fillId="0" borderId="11" xfId="59" applyNumberFormat="1" applyFont="1" applyFill="1" applyBorder="1" applyAlignment="1">
      <alignment vertical="top" wrapText="1"/>
      <protection/>
    </xf>
    <xf numFmtId="0" fontId="7" fillId="0" borderId="11" xfId="59" applyNumberFormat="1" applyFont="1" applyFill="1" applyBorder="1" applyAlignment="1">
      <alignment horizontal="right" wrapText="1"/>
      <protection/>
    </xf>
    <xf numFmtId="166" fontId="7" fillId="0" borderId="11" xfId="59" applyNumberFormat="1" applyFont="1" applyFill="1" applyBorder="1" applyAlignment="1">
      <alignment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166" fontId="7" fillId="0" borderId="11" xfId="60" applyNumberFormat="1" applyFont="1" applyFill="1" applyBorder="1" applyAlignment="1">
      <alignment horizontal="right" vertical="top" wrapText="1"/>
      <protection/>
    </xf>
    <xf numFmtId="0" fontId="7" fillId="0" borderId="11" xfId="60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horizontal="right"/>
      <protection/>
    </xf>
    <xf numFmtId="0" fontId="7" fillId="0" borderId="12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 03-04 10-02-03_Dem41" xfId="60"/>
    <cellStyle name="Normal_budget for 03-04" xfId="61"/>
    <cellStyle name="Normal_BUDGET-2000" xfId="62"/>
    <cellStyle name="Normal_budgetDocNIC02-03" xfId="63"/>
    <cellStyle name="Normal_DEMAND17" xfId="64"/>
    <cellStyle name="Normal_DEMAND51" xfId="65"/>
    <cellStyle name="Normal_DEMAND51_1st supp. vol.IV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66"/>
  <sheetViews>
    <sheetView tabSelected="1" zoomScaleSheetLayoutView="100" zoomScalePageLayoutView="0" workbookViewId="0" topLeftCell="E1">
      <selection activeCell="M71" sqref="M71:M76"/>
    </sheetView>
  </sheetViews>
  <sheetFormatPr defaultColWidth="12.421875" defaultRowHeight="12.75"/>
  <cols>
    <col min="1" max="1" width="6.421875" style="13" customWidth="1"/>
    <col min="2" max="2" width="8.140625" style="13" customWidth="1"/>
    <col min="3" max="3" width="34.57421875" style="12" customWidth="1"/>
    <col min="4" max="4" width="8.57421875" style="20" customWidth="1"/>
    <col min="5" max="5" width="9.421875" style="20" customWidth="1"/>
    <col min="6" max="6" width="8.421875" style="12" customWidth="1"/>
    <col min="7" max="8" width="8.57421875" style="12" customWidth="1"/>
    <col min="9" max="9" width="8.421875" style="12" customWidth="1"/>
    <col min="10" max="10" width="8.57421875" style="20" customWidth="1"/>
    <col min="11" max="11" width="9.140625" style="12" customWidth="1"/>
    <col min="12" max="12" width="8.421875" style="12" customWidth="1"/>
    <col min="13" max="24" width="12.421875" style="11" customWidth="1"/>
    <col min="25" max="16384" width="12.421875" style="12" customWidth="1"/>
  </cols>
  <sheetData>
    <row r="1" spans="1:12" ht="12.75">
      <c r="A1" s="7"/>
      <c r="B1" s="7"/>
      <c r="C1" s="8"/>
      <c r="D1" s="9"/>
      <c r="E1" s="10" t="s">
        <v>106</v>
      </c>
      <c r="F1" s="8"/>
      <c r="G1" s="8"/>
      <c r="H1" s="8"/>
      <c r="I1" s="8"/>
      <c r="J1" s="10"/>
      <c r="K1" s="8"/>
      <c r="L1" s="8"/>
    </row>
    <row r="2" spans="1:12" ht="12.75">
      <c r="A2" s="7"/>
      <c r="B2" s="7"/>
      <c r="C2" s="8"/>
      <c r="D2" s="9"/>
      <c r="E2" s="10" t="s">
        <v>0</v>
      </c>
      <c r="F2" s="8"/>
      <c r="G2" s="8"/>
      <c r="H2" s="8"/>
      <c r="I2" s="8"/>
      <c r="J2" s="10"/>
      <c r="K2" s="8"/>
      <c r="L2" s="8"/>
    </row>
    <row r="3" spans="1:12" ht="12.75">
      <c r="A3" s="7"/>
      <c r="B3" s="7"/>
      <c r="C3" s="8"/>
      <c r="D3" s="9"/>
      <c r="E3" s="10"/>
      <c r="F3" s="8"/>
      <c r="G3" s="8"/>
      <c r="H3" s="8"/>
      <c r="I3" s="8"/>
      <c r="J3" s="10"/>
      <c r="K3" s="8"/>
      <c r="L3" s="8"/>
    </row>
    <row r="4" spans="3:12" ht="12.75">
      <c r="C4" s="191" t="s">
        <v>304</v>
      </c>
      <c r="D4" s="191"/>
      <c r="E4" s="14"/>
      <c r="F4" s="15"/>
      <c r="G4" s="16"/>
      <c r="H4" s="16"/>
      <c r="I4" s="16"/>
      <c r="J4" s="14"/>
      <c r="K4" s="16"/>
      <c r="L4" s="16"/>
    </row>
    <row r="5" spans="4:6" ht="12.75">
      <c r="D5" s="17" t="s">
        <v>1</v>
      </c>
      <c r="E5" s="18">
        <v>2045</v>
      </c>
      <c r="F5" s="19" t="s">
        <v>2</v>
      </c>
    </row>
    <row r="6" spans="4:6" ht="12.75">
      <c r="D6" s="21" t="s">
        <v>3</v>
      </c>
      <c r="E6" s="22">
        <v>2059</v>
      </c>
      <c r="F6" s="23" t="s">
        <v>4</v>
      </c>
    </row>
    <row r="7" spans="4:12" ht="12.75">
      <c r="D7" s="21" t="s">
        <v>153</v>
      </c>
      <c r="E7" s="22"/>
      <c r="F7" s="24"/>
      <c r="G7" s="20"/>
      <c r="H7" s="20"/>
      <c r="I7" s="20"/>
      <c r="K7" s="20"/>
      <c r="L7" s="20"/>
    </row>
    <row r="8" spans="1:12" ht="12.75">
      <c r="A8" s="7"/>
      <c r="C8" s="25"/>
      <c r="D8" s="21" t="s">
        <v>154</v>
      </c>
      <c r="E8" s="18">
        <v>2215</v>
      </c>
      <c r="F8" s="26" t="s">
        <v>5</v>
      </c>
      <c r="G8" s="20"/>
      <c r="H8" s="20"/>
      <c r="I8" s="20"/>
      <c r="K8" s="20"/>
      <c r="L8" s="20"/>
    </row>
    <row r="9" spans="3:12" ht="12.75">
      <c r="C9" s="25"/>
      <c r="D9" s="21" t="s">
        <v>155</v>
      </c>
      <c r="E9" s="22">
        <v>2216</v>
      </c>
      <c r="F9" s="24" t="s">
        <v>6</v>
      </c>
      <c r="G9" s="20"/>
      <c r="H9" s="20"/>
      <c r="I9" s="20"/>
      <c r="K9" s="20"/>
      <c r="L9" s="20"/>
    </row>
    <row r="10" spans="4:12" ht="12.75">
      <c r="D10" s="21" t="s">
        <v>7</v>
      </c>
      <c r="E10" s="18">
        <v>2217</v>
      </c>
      <c r="F10" s="26" t="s">
        <v>8</v>
      </c>
      <c r="G10" s="20"/>
      <c r="H10" s="20"/>
      <c r="I10" s="20"/>
      <c r="K10" s="20"/>
      <c r="L10" s="20"/>
    </row>
    <row r="11" spans="4:12" ht="12.75">
      <c r="D11" s="21" t="s">
        <v>144</v>
      </c>
      <c r="E11" s="18">
        <v>3054</v>
      </c>
      <c r="F11" s="26" t="s">
        <v>143</v>
      </c>
      <c r="G11" s="20"/>
      <c r="H11" s="20"/>
      <c r="I11" s="20"/>
      <c r="K11" s="25"/>
      <c r="L11" s="21"/>
    </row>
    <row r="12" spans="4:12" ht="12.75">
      <c r="D12" s="17" t="s">
        <v>156</v>
      </c>
      <c r="E12" s="27">
        <v>3475</v>
      </c>
      <c r="F12" s="28" t="s">
        <v>9</v>
      </c>
      <c r="G12" s="20"/>
      <c r="H12" s="20"/>
      <c r="I12" s="20"/>
      <c r="K12" s="25"/>
      <c r="L12" s="21"/>
    </row>
    <row r="13" spans="4:12" ht="12.75">
      <c r="D13" s="21" t="s">
        <v>157</v>
      </c>
      <c r="E13" s="22"/>
      <c r="F13" s="26"/>
      <c r="G13" s="20"/>
      <c r="H13" s="20"/>
      <c r="I13" s="20"/>
      <c r="K13" s="20"/>
      <c r="L13" s="20"/>
    </row>
    <row r="14" spans="4:12" ht="12.75">
      <c r="D14" s="21" t="s">
        <v>7</v>
      </c>
      <c r="E14" s="18">
        <v>4217</v>
      </c>
      <c r="F14" s="26" t="s">
        <v>10</v>
      </c>
      <c r="G14" s="20"/>
      <c r="H14" s="20"/>
      <c r="I14" s="20"/>
      <c r="K14" s="20"/>
      <c r="L14" s="20"/>
    </row>
    <row r="15" spans="1:12" ht="12.75">
      <c r="A15" s="29" t="s">
        <v>264</v>
      </c>
      <c r="B15" s="12"/>
      <c r="E15" s="30"/>
      <c r="F15" s="20"/>
      <c r="G15" s="20"/>
      <c r="H15" s="20"/>
      <c r="I15" s="20"/>
      <c r="K15" s="20"/>
      <c r="L15" s="20"/>
    </row>
    <row r="16" spans="1:12" ht="14.25" customHeight="1">
      <c r="A16" s="31"/>
      <c r="B16" s="12"/>
      <c r="D16" s="32"/>
      <c r="E16" s="33" t="s">
        <v>130</v>
      </c>
      <c r="F16" s="33" t="s">
        <v>131</v>
      </c>
      <c r="G16" s="33" t="s">
        <v>18</v>
      </c>
      <c r="H16" s="20"/>
      <c r="I16" s="20"/>
      <c r="K16" s="20"/>
      <c r="L16" s="20"/>
    </row>
    <row r="17" spans="1:12" ht="14.25" customHeight="1">
      <c r="A17" s="31"/>
      <c r="B17" s="12"/>
      <c r="D17" s="34" t="s">
        <v>11</v>
      </c>
      <c r="E17" s="14">
        <f>L258</f>
        <v>266158</v>
      </c>
      <c r="F17" s="14">
        <f>L358</f>
        <v>2180150</v>
      </c>
      <c r="G17" s="14">
        <f>F17+E17</f>
        <v>2446308</v>
      </c>
      <c r="H17" s="20"/>
      <c r="I17" s="20"/>
      <c r="K17" s="20"/>
      <c r="L17" s="20"/>
    </row>
    <row r="18" spans="1:12" ht="14.25" customHeight="1">
      <c r="A18" s="29" t="s">
        <v>129</v>
      </c>
      <c r="B18" s="12"/>
      <c r="C18" s="19"/>
      <c r="F18" s="20"/>
      <c r="G18" s="20"/>
      <c r="H18" s="20"/>
      <c r="I18" s="20"/>
      <c r="K18" s="20"/>
      <c r="L18" s="20"/>
    </row>
    <row r="19" spans="3:12" ht="14.25" customHeight="1">
      <c r="C19" s="35"/>
      <c r="D19" s="36"/>
      <c r="E19" s="36"/>
      <c r="F19" s="36"/>
      <c r="G19" s="36"/>
      <c r="H19" s="36"/>
      <c r="I19" s="37"/>
      <c r="J19" s="38"/>
      <c r="K19" s="39"/>
      <c r="L19" s="40" t="s">
        <v>258</v>
      </c>
    </row>
    <row r="20" spans="1:24" s="45" customFormat="1" ht="14.25" customHeight="1">
      <c r="A20" s="41"/>
      <c r="B20" s="42"/>
      <c r="C20" s="43"/>
      <c r="D20" s="192" t="s">
        <v>12</v>
      </c>
      <c r="E20" s="192"/>
      <c r="F20" s="193" t="s">
        <v>13</v>
      </c>
      <c r="G20" s="193"/>
      <c r="H20" s="193" t="s">
        <v>14</v>
      </c>
      <c r="I20" s="193"/>
      <c r="J20" s="193" t="s">
        <v>13</v>
      </c>
      <c r="K20" s="193"/>
      <c r="L20" s="19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45" customFormat="1" ht="14.25" customHeight="1">
      <c r="A21" s="46"/>
      <c r="B21" s="47"/>
      <c r="C21" s="48" t="s">
        <v>15</v>
      </c>
      <c r="D21" s="194" t="s">
        <v>176</v>
      </c>
      <c r="E21" s="194"/>
      <c r="F21" s="194" t="s">
        <v>248</v>
      </c>
      <c r="G21" s="194"/>
      <c r="H21" s="194" t="s">
        <v>248</v>
      </c>
      <c r="I21" s="194"/>
      <c r="J21" s="194" t="s">
        <v>265</v>
      </c>
      <c r="K21" s="194"/>
      <c r="L21" s="19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45" customFormat="1" ht="14.25" customHeight="1">
      <c r="A22" s="49"/>
      <c r="B22" s="50"/>
      <c r="C22" s="51"/>
      <c r="D22" s="52" t="s">
        <v>16</v>
      </c>
      <c r="E22" s="52" t="s">
        <v>17</v>
      </c>
      <c r="F22" s="52" t="s">
        <v>16</v>
      </c>
      <c r="G22" s="52" t="s">
        <v>17</v>
      </c>
      <c r="H22" s="52" t="s">
        <v>16</v>
      </c>
      <c r="I22" s="52" t="s">
        <v>17</v>
      </c>
      <c r="J22" s="52" t="s">
        <v>16</v>
      </c>
      <c r="K22" s="52" t="s">
        <v>17</v>
      </c>
      <c r="L22" s="52" t="s">
        <v>18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45" customFormat="1" ht="12.75">
      <c r="A23" s="46"/>
      <c r="B23" s="47"/>
      <c r="C23" s="43"/>
      <c r="D23" s="53"/>
      <c r="E23" s="53"/>
      <c r="F23" s="53"/>
      <c r="G23" s="53"/>
      <c r="H23" s="53"/>
      <c r="I23" s="53"/>
      <c r="J23" s="53"/>
      <c r="K23" s="53"/>
      <c r="L23" s="5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12" ht="12.75">
      <c r="A24" s="54"/>
      <c r="B24" s="54"/>
      <c r="C24" s="55" t="s">
        <v>19</v>
      </c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24.75" customHeight="1">
      <c r="A25" s="57" t="s">
        <v>20</v>
      </c>
      <c r="B25" s="58">
        <v>2045</v>
      </c>
      <c r="C25" s="59" t="s">
        <v>167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25.5">
      <c r="A26" s="57"/>
      <c r="B26" s="60">
        <v>0.101</v>
      </c>
      <c r="C26" s="59" t="s">
        <v>21</v>
      </c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2.75">
      <c r="A27" s="57"/>
      <c r="B27" s="72">
        <v>60</v>
      </c>
      <c r="C27" s="62" t="s">
        <v>22</v>
      </c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2.75">
      <c r="A28" s="57"/>
      <c r="B28" s="72">
        <v>44</v>
      </c>
      <c r="C28" s="62" t="s">
        <v>23</v>
      </c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25.5">
      <c r="A29" s="57"/>
      <c r="B29" s="74" t="s">
        <v>24</v>
      </c>
      <c r="C29" s="62" t="s">
        <v>43</v>
      </c>
      <c r="D29" s="75">
        <v>0</v>
      </c>
      <c r="E29" s="76">
        <v>1106</v>
      </c>
      <c r="F29" s="75">
        <v>0</v>
      </c>
      <c r="G29" s="76">
        <v>859</v>
      </c>
      <c r="H29" s="75">
        <v>0</v>
      </c>
      <c r="I29" s="76">
        <v>859</v>
      </c>
      <c r="J29" s="75">
        <v>0</v>
      </c>
      <c r="K29" s="76">
        <v>974</v>
      </c>
      <c r="L29" s="76">
        <f>SUM(J29:K29)</f>
        <v>974</v>
      </c>
    </row>
    <row r="30" spans="1:12" ht="25.5">
      <c r="A30" s="57"/>
      <c r="B30" s="74" t="s">
        <v>25</v>
      </c>
      <c r="C30" s="62" t="s">
        <v>26</v>
      </c>
      <c r="D30" s="75">
        <v>0</v>
      </c>
      <c r="E30" s="76">
        <v>18</v>
      </c>
      <c r="F30" s="75">
        <v>0</v>
      </c>
      <c r="G30" s="76">
        <v>18</v>
      </c>
      <c r="H30" s="75">
        <v>0</v>
      </c>
      <c r="I30" s="76">
        <v>18</v>
      </c>
      <c r="J30" s="75">
        <v>0</v>
      </c>
      <c r="K30" s="76">
        <v>20</v>
      </c>
      <c r="L30" s="76">
        <f>SUM(J30:K30)</f>
        <v>20</v>
      </c>
    </row>
    <row r="31" spans="1:12" ht="25.5">
      <c r="A31" s="57"/>
      <c r="B31" s="74" t="s">
        <v>27</v>
      </c>
      <c r="C31" s="62" t="s">
        <v>28</v>
      </c>
      <c r="D31" s="78">
        <v>0</v>
      </c>
      <c r="E31" s="79">
        <v>23</v>
      </c>
      <c r="F31" s="78">
        <v>0</v>
      </c>
      <c r="G31" s="79">
        <v>27</v>
      </c>
      <c r="H31" s="78">
        <v>0</v>
      </c>
      <c r="I31" s="79">
        <v>27</v>
      </c>
      <c r="J31" s="78">
        <v>0</v>
      </c>
      <c r="K31" s="79">
        <v>30</v>
      </c>
      <c r="L31" s="79">
        <f>SUM(J31:K31)</f>
        <v>30</v>
      </c>
    </row>
    <row r="32" spans="1:12" ht="12.75">
      <c r="A32" s="57" t="s">
        <v>18</v>
      </c>
      <c r="B32" s="72">
        <v>60</v>
      </c>
      <c r="C32" s="62" t="s">
        <v>22</v>
      </c>
      <c r="D32" s="78">
        <f aca="true" t="shared" si="0" ref="D32:L32">SUM(D29:D31)</f>
        <v>0</v>
      </c>
      <c r="E32" s="79">
        <f t="shared" si="0"/>
        <v>1147</v>
      </c>
      <c r="F32" s="78">
        <f>SUM(F29:F31)</f>
        <v>0</v>
      </c>
      <c r="G32" s="79">
        <f>SUM(G29:G31)</f>
        <v>904</v>
      </c>
      <c r="H32" s="78">
        <f t="shared" si="0"/>
        <v>0</v>
      </c>
      <c r="I32" s="79">
        <f t="shared" si="0"/>
        <v>904</v>
      </c>
      <c r="J32" s="78">
        <f t="shared" si="0"/>
        <v>0</v>
      </c>
      <c r="K32" s="79">
        <f t="shared" si="0"/>
        <v>1024</v>
      </c>
      <c r="L32" s="79">
        <f t="shared" si="0"/>
        <v>1024</v>
      </c>
    </row>
    <row r="33" spans="1:12" ht="25.5">
      <c r="A33" s="57" t="s">
        <v>18</v>
      </c>
      <c r="B33" s="60">
        <v>0.101</v>
      </c>
      <c r="C33" s="59" t="s">
        <v>21</v>
      </c>
      <c r="D33" s="81">
        <f aca="true" t="shared" si="1" ref="D33:L33">D32</f>
        <v>0</v>
      </c>
      <c r="E33" s="82">
        <f t="shared" si="1"/>
        <v>1147</v>
      </c>
      <c r="F33" s="81">
        <f>F32</f>
        <v>0</v>
      </c>
      <c r="G33" s="82">
        <f>G32</f>
        <v>904</v>
      </c>
      <c r="H33" s="81">
        <f t="shared" si="1"/>
        <v>0</v>
      </c>
      <c r="I33" s="82">
        <f t="shared" si="1"/>
        <v>904</v>
      </c>
      <c r="J33" s="81">
        <f t="shared" si="1"/>
        <v>0</v>
      </c>
      <c r="K33" s="82">
        <f t="shared" si="1"/>
        <v>1024</v>
      </c>
      <c r="L33" s="82">
        <f t="shared" si="1"/>
        <v>1024</v>
      </c>
    </row>
    <row r="34" spans="1:12" ht="12.75">
      <c r="A34" s="57"/>
      <c r="B34" s="58"/>
      <c r="C34" s="59"/>
      <c r="D34" s="73"/>
      <c r="E34" s="76"/>
      <c r="F34" s="76"/>
      <c r="G34" s="76"/>
      <c r="H34" s="76"/>
      <c r="I34" s="76"/>
      <c r="J34" s="76"/>
      <c r="K34" s="76"/>
      <c r="L34" s="76"/>
    </row>
    <row r="35" spans="1:12" ht="12.75" customHeight="1">
      <c r="A35" s="57"/>
      <c r="B35" s="83">
        <v>0.2</v>
      </c>
      <c r="C35" s="59" t="s">
        <v>166</v>
      </c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2.75">
      <c r="A36" s="69"/>
      <c r="B36" s="123">
        <v>60</v>
      </c>
      <c r="C36" s="108" t="s">
        <v>22</v>
      </c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57"/>
      <c r="B37" s="72">
        <v>44</v>
      </c>
      <c r="C37" s="62" t="s">
        <v>23</v>
      </c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25.5">
      <c r="A38" s="57"/>
      <c r="B38" s="74" t="s">
        <v>24</v>
      </c>
      <c r="C38" s="62" t="s">
        <v>43</v>
      </c>
      <c r="D38" s="63">
        <v>0</v>
      </c>
      <c r="E38" s="56">
        <v>6559</v>
      </c>
      <c r="F38" s="63">
        <v>0</v>
      </c>
      <c r="G38" s="56">
        <v>7145</v>
      </c>
      <c r="H38" s="64">
        <v>2983</v>
      </c>
      <c r="I38" s="56">
        <v>7145</v>
      </c>
      <c r="J38" s="63">
        <v>0</v>
      </c>
      <c r="K38" s="56">
        <v>8038</v>
      </c>
      <c r="L38" s="56">
        <f>SUM(J38:K38)</f>
        <v>8038</v>
      </c>
    </row>
    <row r="39" spans="1:12" ht="25.5">
      <c r="A39" s="57"/>
      <c r="B39" s="74" t="s">
        <v>25</v>
      </c>
      <c r="C39" s="62" t="s">
        <v>26</v>
      </c>
      <c r="D39" s="63">
        <v>0</v>
      </c>
      <c r="E39" s="56">
        <v>18</v>
      </c>
      <c r="F39" s="63">
        <v>0</v>
      </c>
      <c r="G39" s="56">
        <v>18</v>
      </c>
      <c r="H39" s="63">
        <v>0</v>
      </c>
      <c r="I39" s="56">
        <v>18</v>
      </c>
      <c r="J39" s="63">
        <v>0</v>
      </c>
      <c r="K39" s="56">
        <v>20</v>
      </c>
      <c r="L39" s="56">
        <f>SUM(J39:K39)</f>
        <v>20</v>
      </c>
    </row>
    <row r="40" spans="1:12" ht="25.5">
      <c r="A40" s="57"/>
      <c r="B40" s="74" t="s">
        <v>27</v>
      </c>
      <c r="C40" s="62" t="s">
        <v>28</v>
      </c>
      <c r="D40" s="78">
        <v>0</v>
      </c>
      <c r="E40" s="79">
        <v>18</v>
      </c>
      <c r="F40" s="78">
        <v>0</v>
      </c>
      <c r="G40" s="79">
        <v>20</v>
      </c>
      <c r="H40" s="78">
        <v>0</v>
      </c>
      <c r="I40" s="79">
        <v>20</v>
      </c>
      <c r="J40" s="78">
        <v>0</v>
      </c>
      <c r="K40" s="79">
        <v>22</v>
      </c>
      <c r="L40" s="79">
        <f>SUM(J40:K40)</f>
        <v>22</v>
      </c>
    </row>
    <row r="41" spans="1:12" ht="12.75">
      <c r="A41" s="57" t="s">
        <v>18</v>
      </c>
      <c r="B41" s="72">
        <v>60</v>
      </c>
      <c r="C41" s="62" t="s">
        <v>22</v>
      </c>
      <c r="D41" s="78">
        <f aca="true" t="shared" si="2" ref="D41:L41">SUM(D38:D40)</f>
        <v>0</v>
      </c>
      <c r="E41" s="79">
        <f t="shared" si="2"/>
        <v>6595</v>
      </c>
      <c r="F41" s="78">
        <f>SUM(F38:F40)</f>
        <v>0</v>
      </c>
      <c r="G41" s="79">
        <f>SUM(G38:G40)</f>
        <v>7183</v>
      </c>
      <c r="H41" s="80">
        <f t="shared" si="2"/>
        <v>2983</v>
      </c>
      <c r="I41" s="79">
        <f t="shared" si="2"/>
        <v>7183</v>
      </c>
      <c r="J41" s="78">
        <f t="shared" si="2"/>
        <v>0</v>
      </c>
      <c r="K41" s="79">
        <f t="shared" si="2"/>
        <v>8080</v>
      </c>
      <c r="L41" s="79">
        <f t="shared" si="2"/>
        <v>8080</v>
      </c>
    </row>
    <row r="42" spans="1:12" ht="12.75" customHeight="1">
      <c r="A42" s="57" t="s">
        <v>18</v>
      </c>
      <c r="B42" s="83">
        <v>0.2</v>
      </c>
      <c r="C42" s="59" t="s">
        <v>166</v>
      </c>
      <c r="D42" s="78">
        <f aca="true" t="shared" si="3" ref="D42:L42">D41</f>
        <v>0</v>
      </c>
      <c r="E42" s="79">
        <f t="shared" si="3"/>
        <v>6595</v>
      </c>
      <c r="F42" s="78">
        <f>F41</f>
        <v>0</v>
      </c>
      <c r="G42" s="79">
        <f>G41</f>
        <v>7183</v>
      </c>
      <c r="H42" s="80">
        <f t="shared" si="3"/>
        <v>2983</v>
      </c>
      <c r="I42" s="79">
        <f t="shared" si="3"/>
        <v>7183</v>
      </c>
      <c r="J42" s="78">
        <f t="shared" si="3"/>
        <v>0</v>
      </c>
      <c r="K42" s="79">
        <f t="shared" si="3"/>
        <v>8080</v>
      </c>
      <c r="L42" s="79">
        <f t="shared" si="3"/>
        <v>8080</v>
      </c>
    </row>
    <row r="43" spans="1:12" ht="38.25">
      <c r="A43" s="57" t="s">
        <v>18</v>
      </c>
      <c r="B43" s="58">
        <v>2045</v>
      </c>
      <c r="C43" s="59" t="s">
        <v>167</v>
      </c>
      <c r="D43" s="78">
        <f aca="true" t="shared" si="4" ref="D43:L43">D42+D33</f>
        <v>0</v>
      </c>
      <c r="E43" s="79">
        <f t="shared" si="4"/>
        <v>7742</v>
      </c>
      <c r="F43" s="78">
        <f>F42+F33</f>
        <v>0</v>
      </c>
      <c r="G43" s="79">
        <f>G42+G33</f>
        <v>8087</v>
      </c>
      <c r="H43" s="80">
        <f t="shared" si="4"/>
        <v>2983</v>
      </c>
      <c r="I43" s="79">
        <f t="shared" si="4"/>
        <v>8087</v>
      </c>
      <c r="J43" s="78">
        <f t="shared" si="4"/>
        <v>0</v>
      </c>
      <c r="K43" s="79">
        <f t="shared" si="4"/>
        <v>9104</v>
      </c>
      <c r="L43" s="79">
        <f t="shared" si="4"/>
        <v>9104</v>
      </c>
    </row>
    <row r="44" spans="1:12" ht="9.75" customHeight="1">
      <c r="A44" s="57"/>
      <c r="B44" s="57"/>
      <c r="C44" s="57"/>
      <c r="D44" s="84"/>
      <c r="E44" s="73"/>
      <c r="F44" s="73"/>
      <c r="G44" s="73"/>
      <c r="H44" s="84"/>
      <c r="I44" s="73"/>
      <c r="J44" s="73"/>
      <c r="K44" s="73"/>
      <c r="L44" s="73"/>
    </row>
    <row r="45" spans="1:12" ht="12.75">
      <c r="A45" s="57" t="s">
        <v>20</v>
      </c>
      <c r="B45" s="85">
        <v>2059</v>
      </c>
      <c r="C45" s="86" t="s">
        <v>4</v>
      </c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2.75">
      <c r="A46" s="87"/>
      <c r="B46" s="87">
        <v>80</v>
      </c>
      <c r="C46" s="88" t="s">
        <v>29</v>
      </c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2.75">
      <c r="A47" s="87"/>
      <c r="B47" s="89">
        <v>80.053</v>
      </c>
      <c r="C47" s="86" t="s">
        <v>30</v>
      </c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2.75">
      <c r="A48" s="87"/>
      <c r="B48" s="90">
        <v>60</v>
      </c>
      <c r="C48" s="88" t="s">
        <v>170</v>
      </c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25.5">
      <c r="A49" s="87"/>
      <c r="B49" s="90">
        <v>65</v>
      </c>
      <c r="C49" s="88" t="s">
        <v>172</v>
      </c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2.75">
      <c r="A50" s="87"/>
      <c r="B50" s="91" t="s">
        <v>111</v>
      </c>
      <c r="C50" s="88" t="s">
        <v>51</v>
      </c>
      <c r="D50" s="75">
        <v>0</v>
      </c>
      <c r="E50" s="76">
        <v>3866</v>
      </c>
      <c r="F50" s="75">
        <v>0</v>
      </c>
      <c r="G50" s="76">
        <v>3172</v>
      </c>
      <c r="H50" s="75">
        <v>0</v>
      </c>
      <c r="I50" s="76">
        <v>3172</v>
      </c>
      <c r="J50" s="75">
        <v>0</v>
      </c>
      <c r="K50" s="76">
        <f>3220+565</f>
        <v>3785</v>
      </c>
      <c r="L50" s="76">
        <f>SUM(J50:K50)</f>
        <v>3785</v>
      </c>
    </row>
    <row r="51" spans="1:12" ht="9.75" customHeight="1">
      <c r="A51" s="87"/>
      <c r="B51" s="91"/>
      <c r="C51" s="88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25.5">
      <c r="A52" s="87"/>
      <c r="B52" s="91">
        <v>66</v>
      </c>
      <c r="C52" s="88" t="s">
        <v>171</v>
      </c>
      <c r="D52" s="76"/>
      <c r="E52" s="76"/>
      <c r="F52" s="76"/>
      <c r="G52" s="76"/>
      <c r="H52" s="76"/>
      <c r="I52" s="76"/>
      <c r="J52" s="76"/>
      <c r="K52" s="76"/>
      <c r="L52" s="76"/>
    </row>
    <row r="53" spans="1:12" ht="12.75">
      <c r="A53" s="87"/>
      <c r="B53" s="91" t="s">
        <v>112</v>
      </c>
      <c r="C53" s="88" t="s">
        <v>51</v>
      </c>
      <c r="D53" s="75">
        <v>0</v>
      </c>
      <c r="E53" s="76">
        <v>1288</v>
      </c>
      <c r="F53" s="75">
        <v>0</v>
      </c>
      <c r="G53" s="76">
        <v>1466</v>
      </c>
      <c r="H53" s="75">
        <v>0</v>
      </c>
      <c r="I53" s="76">
        <v>1466</v>
      </c>
      <c r="J53" s="75">
        <v>0</v>
      </c>
      <c r="K53" s="76">
        <v>1364</v>
      </c>
      <c r="L53" s="76">
        <f>SUM(J53:K53)</f>
        <v>1364</v>
      </c>
    </row>
    <row r="54" spans="1:12" ht="12.75">
      <c r="A54" s="87" t="s">
        <v>18</v>
      </c>
      <c r="B54" s="90">
        <v>60</v>
      </c>
      <c r="C54" s="88" t="s">
        <v>170</v>
      </c>
      <c r="D54" s="65">
        <f aca="true" t="shared" si="5" ref="D54:L54">D50+D53</f>
        <v>0</v>
      </c>
      <c r="E54" s="67">
        <f t="shared" si="5"/>
        <v>5154</v>
      </c>
      <c r="F54" s="65">
        <f>F50+F53</f>
        <v>0</v>
      </c>
      <c r="G54" s="67">
        <f>G50+G53</f>
        <v>4638</v>
      </c>
      <c r="H54" s="65">
        <f t="shared" si="5"/>
        <v>0</v>
      </c>
      <c r="I54" s="67">
        <f t="shared" si="5"/>
        <v>4638</v>
      </c>
      <c r="J54" s="65">
        <f t="shared" si="5"/>
        <v>0</v>
      </c>
      <c r="K54" s="67">
        <f t="shared" si="5"/>
        <v>5149</v>
      </c>
      <c r="L54" s="67">
        <f t="shared" si="5"/>
        <v>5149</v>
      </c>
    </row>
    <row r="55" spans="1:12" ht="9.75" customHeight="1">
      <c r="A55" s="87"/>
      <c r="B55" s="90"/>
      <c r="C55" s="88"/>
      <c r="D55" s="75"/>
      <c r="E55" s="76"/>
      <c r="F55" s="75"/>
      <c r="G55" s="76"/>
      <c r="H55" s="75"/>
      <c r="I55" s="76"/>
      <c r="J55" s="77"/>
      <c r="K55" s="76"/>
      <c r="L55" s="76"/>
    </row>
    <row r="56" spans="1:12" ht="15" customHeight="1">
      <c r="A56" s="87"/>
      <c r="B56" s="90">
        <v>61</v>
      </c>
      <c r="C56" s="88" t="s">
        <v>113</v>
      </c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25.5">
      <c r="A57" s="87"/>
      <c r="B57" s="91">
        <v>65</v>
      </c>
      <c r="C57" s="88" t="s">
        <v>172</v>
      </c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5" customHeight="1">
      <c r="A58" s="87"/>
      <c r="B58" s="91" t="s">
        <v>114</v>
      </c>
      <c r="C58" s="88" t="s">
        <v>86</v>
      </c>
      <c r="D58" s="75">
        <v>0</v>
      </c>
      <c r="E58" s="76">
        <v>838</v>
      </c>
      <c r="F58" s="75">
        <v>0</v>
      </c>
      <c r="G58" s="75">
        <v>0</v>
      </c>
      <c r="H58" s="75">
        <v>0</v>
      </c>
      <c r="I58" s="76">
        <v>838</v>
      </c>
      <c r="J58" s="75">
        <v>0</v>
      </c>
      <c r="K58" s="77">
        <f>905-255</f>
        <v>650</v>
      </c>
      <c r="L58" s="77">
        <f>SUM(J58:K58)</f>
        <v>650</v>
      </c>
    </row>
    <row r="59" spans="1:12" ht="9.75" customHeight="1">
      <c r="A59" s="87"/>
      <c r="B59" s="91"/>
      <c r="C59" s="88"/>
      <c r="D59" s="76"/>
      <c r="E59" s="76"/>
      <c r="F59" s="76"/>
      <c r="G59" s="76"/>
      <c r="H59" s="76"/>
      <c r="I59" s="76"/>
      <c r="J59" s="76"/>
      <c r="K59" s="76"/>
      <c r="L59" s="76"/>
    </row>
    <row r="60" spans="1:12" ht="25.5">
      <c r="A60" s="87"/>
      <c r="B60" s="91">
        <v>66</v>
      </c>
      <c r="C60" s="88" t="s">
        <v>171</v>
      </c>
      <c r="D60" s="76"/>
      <c r="E60" s="76"/>
      <c r="F60" s="76"/>
      <c r="G60" s="76"/>
      <c r="H60" s="76"/>
      <c r="I60" s="76"/>
      <c r="J60" s="76"/>
      <c r="K60" s="76"/>
      <c r="L60" s="76"/>
    </row>
    <row r="61" spans="1:12" ht="15" customHeight="1">
      <c r="A61" s="87"/>
      <c r="B61" s="91" t="s">
        <v>115</v>
      </c>
      <c r="C61" s="88" t="s">
        <v>86</v>
      </c>
      <c r="D61" s="75">
        <v>0</v>
      </c>
      <c r="E61" s="76">
        <v>720</v>
      </c>
      <c r="F61" s="75">
        <v>0</v>
      </c>
      <c r="G61" s="75">
        <v>0</v>
      </c>
      <c r="H61" s="75">
        <v>0</v>
      </c>
      <c r="I61" s="76">
        <v>720</v>
      </c>
      <c r="J61" s="75">
        <v>0</v>
      </c>
      <c r="K61" s="77">
        <f>720-310</f>
        <v>410</v>
      </c>
      <c r="L61" s="77">
        <f>SUM(J61:K61)</f>
        <v>410</v>
      </c>
    </row>
    <row r="62" spans="1:12" ht="15" customHeight="1">
      <c r="A62" s="87" t="s">
        <v>18</v>
      </c>
      <c r="B62" s="90">
        <v>61</v>
      </c>
      <c r="C62" s="88" t="s">
        <v>113</v>
      </c>
      <c r="D62" s="65">
        <f aca="true" t="shared" si="6" ref="D62:L62">D58+D61</f>
        <v>0</v>
      </c>
      <c r="E62" s="67">
        <f t="shared" si="6"/>
        <v>1558</v>
      </c>
      <c r="F62" s="65">
        <f>F58+F61</f>
        <v>0</v>
      </c>
      <c r="G62" s="65">
        <f>G58+G61</f>
        <v>0</v>
      </c>
      <c r="H62" s="65">
        <f t="shared" si="6"/>
        <v>0</v>
      </c>
      <c r="I62" s="67">
        <f t="shared" si="6"/>
        <v>1558</v>
      </c>
      <c r="J62" s="65">
        <f t="shared" si="6"/>
        <v>0</v>
      </c>
      <c r="K62" s="66">
        <f t="shared" si="6"/>
        <v>1060</v>
      </c>
      <c r="L62" s="66">
        <f t="shared" si="6"/>
        <v>1060</v>
      </c>
    </row>
    <row r="63" spans="1:12" ht="15" customHeight="1">
      <c r="A63" s="57" t="s">
        <v>18</v>
      </c>
      <c r="B63" s="89">
        <v>80.053</v>
      </c>
      <c r="C63" s="86" t="s">
        <v>30</v>
      </c>
      <c r="D63" s="75">
        <f aca="true" t="shared" si="7" ref="D63:L63">D62+D54</f>
        <v>0</v>
      </c>
      <c r="E63" s="77">
        <f t="shared" si="7"/>
        <v>6712</v>
      </c>
      <c r="F63" s="75">
        <f>F62+F54</f>
        <v>0</v>
      </c>
      <c r="G63" s="77">
        <f>G62+G54</f>
        <v>4638</v>
      </c>
      <c r="H63" s="75">
        <f t="shared" si="7"/>
        <v>0</v>
      </c>
      <c r="I63" s="77">
        <f t="shared" si="7"/>
        <v>6196</v>
      </c>
      <c r="J63" s="75">
        <f t="shared" si="7"/>
        <v>0</v>
      </c>
      <c r="K63" s="77">
        <f t="shared" si="7"/>
        <v>6209</v>
      </c>
      <c r="L63" s="77">
        <f t="shared" si="7"/>
        <v>6209</v>
      </c>
    </row>
    <row r="64" spans="1:12" ht="12.75">
      <c r="A64" s="69" t="s">
        <v>18</v>
      </c>
      <c r="B64" s="183">
        <v>2059</v>
      </c>
      <c r="C64" s="70" t="s">
        <v>4</v>
      </c>
      <c r="D64" s="65">
        <f aca="true" t="shared" si="8" ref="D64:L64">D63</f>
        <v>0</v>
      </c>
      <c r="E64" s="93">
        <f t="shared" si="8"/>
        <v>6712</v>
      </c>
      <c r="F64" s="65">
        <f>F63</f>
        <v>0</v>
      </c>
      <c r="G64" s="93">
        <f>G63</f>
        <v>4638</v>
      </c>
      <c r="H64" s="65">
        <f t="shared" si="8"/>
        <v>0</v>
      </c>
      <c r="I64" s="93">
        <f t="shared" si="8"/>
        <v>6196</v>
      </c>
      <c r="J64" s="65">
        <f t="shared" si="8"/>
        <v>0</v>
      </c>
      <c r="K64" s="93">
        <f t="shared" si="8"/>
        <v>6209</v>
      </c>
      <c r="L64" s="93">
        <f t="shared" si="8"/>
        <v>6209</v>
      </c>
    </row>
    <row r="65" spans="1:12" ht="0.75" customHeight="1">
      <c r="A65" s="57"/>
      <c r="B65" s="58"/>
      <c r="C65" s="62"/>
      <c r="D65" s="94"/>
      <c r="E65" s="94"/>
      <c r="F65" s="94"/>
      <c r="G65" s="94"/>
      <c r="H65" s="94"/>
      <c r="I65" s="94"/>
      <c r="J65" s="94"/>
      <c r="K65" s="94"/>
      <c r="L65" s="94"/>
    </row>
    <row r="66" spans="1:12" ht="12.75">
      <c r="A66" s="57" t="s">
        <v>20</v>
      </c>
      <c r="B66" s="58">
        <v>2215</v>
      </c>
      <c r="C66" s="59" t="s">
        <v>5</v>
      </c>
      <c r="D66" s="94"/>
      <c r="E66" s="94"/>
      <c r="F66" s="94"/>
      <c r="G66" s="94"/>
      <c r="H66" s="94"/>
      <c r="I66" s="94"/>
      <c r="J66" s="94"/>
      <c r="K66" s="94"/>
      <c r="L66" s="94"/>
    </row>
    <row r="67" spans="1:12" ht="12.75">
      <c r="A67" s="57"/>
      <c r="B67" s="95">
        <v>2</v>
      </c>
      <c r="C67" s="62" t="s">
        <v>38</v>
      </c>
      <c r="D67" s="96"/>
      <c r="E67" s="96"/>
      <c r="F67" s="96"/>
      <c r="G67" s="96"/>
      <c r="H67" s="96"/>
      <c r="I67" s="96"/>
      <c r="J67" s="96"/>
      <c r="K67" s="96"/>
      <c r="L67" s="96"/>
    </row>
    <row r="68" spans="1:12" ht="12.75">
      <c r="A68" s="57"/>
      <c r="B68" s="97">
        <v>2.105</v>
      </c>
      <c r="C68" s="59" t="s">
        <v>34</v>
      </c>
      <c r="D68" s="96"/>
      <c r="E68" s="96"/>
      <c r="F68" s="96"/>
      <c r="G68" s="96"/>
      <c r="H68" s="96"/>
      <c r="I68" s="96"/>
      <c r="J68" s="96"/>
      <c r="K68" s="96"/>
      <c r="L68" s="96"/>
    </row>
    <row r="69" spans="1:12" ht="25.5">
      <c r="A69" s="57"/>
      <c r="B69" s="72">
        <v>42</v>
      </c>
      <c r="C69" s="88" t="s">
        <v>142</v>
      </c>
      <c r="D69" s="96"/>
      <c r="E69" s="96"/>
      <c r="F69" s="96"/>
      <c r="G69" s="96"/>
      <c r="H69" s="96"/>
      <c r="I69" s="96"/>
      <c r="J69" s="96"/>
      <c r="K69" s="96"/>
      <c r="L69" s="96"/>
    </row>
    <row r="70" spans="1:12" ht="12.75">
      <c r="A70" s="57"/>
      <c r="B70" s="72">
        <v>45</v>
      </c>
      <c r="C70" s="88" t="s">
        <v>31</v>
      </c>
      <c r="D70" s="96"/>
      <c r="E70" s="96"/>
      <c r="F70" s="96"/>
      <c r="G70" s="96"/>
      <c r="H70" s="96"/>
      <c r="I70" s="96"/>
      <c r="J70" s="96"/>
      <c r="K70" s="96"/>
      <c r="L70" s="96"/>
    </row>
    <row r="71" spans="1:12" ht="25.5">
      <c r="A71" s="57"/>
      <c r="B71" s="74" t="s">
        <v>32</v>
      </c>
      <c r="C71" s="62" t="s">
        <v>35</v>
      </c>
      <c r="D71" s="63">
        <v>0</v>
      </c>
      <c r="E71" s="98">
        <v>3018</v>
      </c>
      <c r="F71" s="63">
        <v>0</v>
      </c>
      <c r="G71" s="98">
        <v>1916</v>
      </c>
      <c r="H71" s="63">
        <v>0</v>
      </c>
      <c r="I71" s="98">
        <v>1916</v>
      </c>
      <c r="J71" s="63">
        <v>0</v>
      </c>
      <c r="K71" s="98">
        <v>1947</v>
      </c>
      <c r="L71" s="98">
        <f>SUM(J71:K71)</f>
        <v>1947</v>
      </c>
    </row>
    <row r="72" spans="1:12" ht="25.5">
      <c r="A72" s="57"/>
      <c r="B72" s="74" t="s">
        <v>36</v>
      </c>
      <c r="C72" s="62" t="s">
        <v>158</v>
      </c>
      <c r="D72" s="63">
        <v>0</v>
      </c>
      <c r="E72" s="98">
        <v>629</v>
      </c>
      <c r="F72" s="63">
        <v>0</v>
      </c>
      <c r="G72" s="63">
        <v>0</v>
      </c>
      <c r="H72" s="63">
        <v>0</v>
      </c>
      <c r="I72" s="98">
        <v>629</v>
      </c>
      <c r="J72" s="63">
        <v>0</v>
      </c>
      <c r="K72" s="64">
        <v>629</v>
      </c>
      <c r="L72" s="64">
        <f>SUM(J72:K72)</f>
        <v>629</v>
      </c>
    </row>
    <row r="73" spans="1:12" ht="12.75">
      <c r="A73" s="57" t="s">
        <v>18</v>
      </c>
      <c r="B73" s="72">
        <v>45</v>
      </c>
      <c r="C73" s="88" t="s">
        <v>31</v>
      </c>
      <c r="D73" s="65">
        <f aca="true" t="shared" si="9" ref="D73:L73">SUM(D71:D72)</f>
        <v>0</v>
      </c>
      <c r="E73" s="99">
        <f t="shared" si="9"/>
        <v>3647</v>
      </c>
      <c r="F73" s="65">
        <f>SUM(F71:F72)</f>
        <v>0</v>
      </c>
      <c r="G73" s="99">
        <f>SUM(G71:G72)</f>
        <v>1916</v>
      </c>
      <c r="H73" s="65">
        <f t="shared" si="9"/>
        <v>0</v>
      </c>
      <c r="I73" s="99">
        <f t="shared" si="9"/>
        <v>2545</v>
      </c>
      <c r="J73" s="65">
        <f t="shared" si="9"/>
        <v>0</v>
      </c>
      <c r="K73" s="99">
        <f t="shared" si="9"/>
        <v>2576</v>
      </c>
      <c r="L73" s="99">
        <f t="shared" si="9"/>
        <v>2576</v>
      </c>
    </row>
    <row r="74" spans="1:12" ht="12.75">
      <c r="A74" s="57"/>
      <c r="B74" s="72"/>
      <c r="C74" s="88"/>
      <c r="D74" s="94"/>
      <c r="E74" s="94"/>
      <c r="F74" s="94"/>
      <c r="G74" s="94"/>
      <c r="H74" s="94"/>
      <c r="I74" s="94"/>
      <c r="J74" s="94"/>
      <c r="K74" s="94"/>
      <c r="L74" s="94"/>
    </row>
    <row r="75" spans="1:12" ht="12.75">
      <c r="A75" s="57"/>
      <c r="B75" s="100">
        <v>48</v>
      </c>
      <c r="C75" s="62" t="s">
        <v>33</v>
      </c>
      <c r="D75" s="94"/>
      <c r="E75" s="94"/>
      <c r="F75" s="94"/>
      <c r="G75" s="94"/>
      <c r="H75" s="94"/>
      <c r="I75" s="94"/>
      <c r="J75" s="94"/>
      <c r="K75" s="94"/>
      <c r="L75" s="94"/>
    </row>
    <row r="76" spans="1:12" ht="25.5">
      <c r="A76" s="57"/>
      <c r="B76" s="74" t="s">
        <v>37</v>
      </c>
      <c r="C76" s="62" t="s">
        <v>158</v>
      </c>
      <c r="D76" s="78">
        <v>0</v>
      </c>
      <c r="E76" s="101">
        <v>3320</v>
      </c>
      <c r="F76" s="78">
        <v>0</v>
      </c>
      <c r="G76" s="101">
        <v>3464</v>
      </c>
      <c r="H76" s="78">
        <v>0</v>
      </c>
      <c r="I76" s="101">
        <v>3464</v>
      </c>
      <c r="J76" s="78">
        <v>0</v>
      </c>
      <c r="K76" s="101">
        <v>3512</v>
      </c>
      <c r="L76" s="101">
        <f>SUM(J76:K76)</f>
        <v>3512</v>
      </c>
    </row>
    <row r="77" spans="1:12" ht="25.5">
      <c r="A77" s="57" t="s">
        <v>18</v>
      </c>
      <c r="B77" s="72">
        <v>42</v>
      </c>
      <c r="C77" s="88" t="s">
        <v>142</v>
      </c>
      <c r="D77" s="78">
        <f aca="true" t="shared" si="10" ref="D77:L77">D76+D73</f>
        <v>0</v>
      </c>
      <c r="E77" s="101">
        <f t="shared" si="10"/>
        <v>6967</v>
      </c>
      <c r="F77" s="78">
        <f>F76+F73</f>
        <v>0</v>
      </c>
      <c r="G77" s="101">
        <f>G76+G73</f>
        <v>5380</v>
      </c>
      <c r="H77" s="78">
        <f t="shared" si="10"/>
        <v>0</v>
      </c>
      <c r="I77" s="101">
        <f t="shared" si="10"/>
        <v>6009</v>
      </c>
      <c r="J77" s="78">
        <f t="shared" si="10"/>
        <v>0</v>
      </c>
      <c r="K77" s="101">
        <f t="shared" si="10"/>
        <v>6088</v>
      </c>
      <c r="L77" s="101">
        <f t="shared" si="10"/>
        <v>6088</v>
      </c>
    </row>
    <row r="78" spans="1:12" ht="12.75">
      <c r="A78" s="57" t="s">
        <v>18</v>
      </c>
      <c r="B78" s="97">
        <v>2.105</v>
      </c>
      <c r="C78" s="59" t="s">
        <v>34</v>
      </c>
      <c r="D78" s="65">
        <f aca="true" t="shared" si="11" ref="D78:J80">D77</f>
        <v>0</v>
      </c>
      <c r="E78" s="99">
        <f t="shared" si="11"/>
        <v>6967</v>
      </c>
      <c r="F78" s="65">
        <f aca="true" t="shared" si="12" ref="F78:G80">F77</f>
        <v>0</v>
      </c>
      <c r="G78" s="99">
        <f t="shared" si="12"/>
        <v>5380</v>
      </c>
      <c r="H78" s="65">
        <f t="shared" si="11"/>
        <v>0</v>
      </c>
      <c r="I78" s="99">
        <f t="shared" si="11"/>
        <v>6009</v>
      </c>
      <c r="J78" s="65">
        <f t="shared" si="11"/>
        <v>0</v>
      </c>
      <c r="K78" s="99">
        <f aca="true" t="shared" si="13" ref="K78:L80">K77</f>
        <v>6088</v>
      </c>
      <c r="L78" s="99">
        <f t="shared" si="13"/>
        <v>6088</v>
      </c>
    </row>
    <row r="79" spans="1:12" ht="12.75">
      <c r="A79" s="57" t="s">
        <v>18</v>
      </c>
      <c r="B79" s="95">
        <v>2</v>
      </c>
      <c r="C79" s="62" t="s">
        <v>38</v>
      </c>
      <c r="D79" s="65">
        <f t="shared" si="11"/>
        <v>0</v>
      </c>
      <c r="E79" s="99">
        <f t="shared" si="11"/>
        <v>6967</v>
      </c>
      <c r="F79" s="65">
        <f t="shared" si="12"/>
        <v>0</v>
      </c>
      <c r="G79" s="99">
        <f t="shared" si="12"/>
        <v>5380</v>
      </c>
      <c r="H79" s="65">
        <f t="shared" si="11"/>
        <v>0</v>
      </c>
      <c r="I79" s="99">
        <f t="shared" si="11"/>
        <v>6009</v>
      </c>
      <c r="J79" s="65">
        <f t="shared" si="11"/>
        <v>0</v>
      </c>
      <c r="K79" s="99">
        <f t="shared" si="13"/>
        <v>6088</v>
      </c>
      <c r="L79" s="99">
        <f t="shared" si="13"/>
        <v>6088</v>
      </c>
    </row>
    <row r="80" spans="1:12" ht="12.75">
      <c r="A80" s="57" t="s">
        <v>18</v>
      </c>
      <c r="B80" s="58">
        <v>2215</v>
      </c>
      <c r="C80" s="59" t="s">
        <v>5</v>
      </c>
      <c r="D80" s="65">
        <f t="shared" si="11"/>
        <v>0</v>
      </c>
      <c r="E80" s="99">
        <f t="shared" si="11"/>
        <v>6967</v>
      </c>
      <c r="F80" s="65">
        <f t="shared" si="12"/>
        <v>0</v>
      </c>
      <c r="G80" s="99">
        <f t="shared" si="12"/>
        <v>5380</v>
      </c>
      <c r="H80" s="65">
        <f t="shared" si="11"/>
        <v>0</v>
      </c>
      <c r="I80" s="99">
        <f t="shared" si="11"/>
        <v>6009</v>
      </c>
      <c r="J80" s="65">
        <f t="shared" si="11"/>
        <v>0</v>
      </c>
      <c r="K80" s="99">
        <f t="shared" si="13"/>
        <v>6088</v>
      </c>
      <c r="L80" s="99">
        <f t="shared" si="13"/>
        <v>6088</v>
      </c>
    </row>
    <row r="81" spans="1:12" ht="12.75">
      <c r="A81" s="57"/>
      <c r="B81" s="58"/>
      <c r="C81" s="62"/>
      <c r="D81" s="94"/>
      <c r="E81" s="94"/>
      <c r="F81" s="94"/>
      <c r="G81" s="94"/>
      <c r="H81" s="94"/>
      <c r="I81" s="94"/>
      <c r="J81" s="94"/>
      <c r="K81" s="94"/>
      <c r="L81" s="94"/>
    </row>
    <row r="82" spans="1:12" ht="12.75">
      <c r="A82" s="57" t="s">
        <v>20</v>
      </c>
      <c r="B82" s="85">
        <v>2216</v>
      </c>
      <c r="C82" s="86" t="s">
        <v>6</v>
      </c>
      <c r="D82" s="94"/>
      <c r="E82" s="94"/>
      <c r="F82" s="94"/>
      <c r="G82" s="94"/>
      <c r="H82" s="94"/>
      <c r="I82" s="94"/>
      <c r="J82" s="94"/>
      <c r="K82" s="94"/>
      <c r="L82" s="94"/>
    </row>
    <row r="83" spans="1:12" ht="12.75">
      <c r="A83" s="87"/>
      <c r="B83" s="87">
        <v>80</v>
      </c>
      <c r="C83" s="88" t="s">
        <v>29</v>
      </c>
      <c r="D83" s="184"/>
      <c r="E83" s="184"/>
      <c r="F83" s="184"/>
      <c r="G83" s="184"/>
      <c r="H83" s="184"/>
      <c r="I83" s="184"/>
      <c r="J83" s="184"/>
      <c r="K83" s="184"/>
      <c r="L83" s="184"/>
    </row>
    <row r="84" spans="1:12" ht="25.5">
      <c r="A84" s="87"/>
      <c r="B84" s="97">
        <v>80.103</v>
      </c>
      <c r="C84" s="86" t="s">
        <v>168</v>
      </c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2.75">
      <c r="A85" s="87"/>
      <c r="B85" s="87">
        <v>60</v>
      </c>
      <c r="C85" s="88" t="s">
        <v>39</v>
      </c>
      <c r="D85" s="102"/>
      <c r="E85" s="102"/>
      <c r="F85" s="102"/>
      <c r="G85" s="102"/>
      <c r="H85" s="102"/>
      <c r="I85" s="102"/>
      <c r="J85" s="102"/>
      <c r="K85" s="102"/>
      <c r="L85" s="102"/>
    </row>
    <row r="86" spans="1:12" ht="25.5">
      <c r="A86" s="87"/>
      <c r="B86" s="174" t="s">
        <v>40</v>
      </c>
      <c r="C86" s="88" t="s">
        <v>41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f>SUM(J86:K86)</f>
        <v>0</v>
      </c>
    </row>
    <row r="87" spans="1:12" ht="25.5">
      <c r="A87" s="87"/>
      <c r="B87" s="174" t="s">
        <v>127</v>
      </c>
      <c r="C87" s="88" t="s">
        <v>128</v>
      </c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f>SUM(J87:K87)</f>
        <v>0</v>
      </c>
    </row>
    <row r="88" spans="1:12" ht="12.75">
      <c r="A88" s="57" t="s">
        <v>18</v>
      </c>
      <c r="B88" s="87">
        <v>60</v>
      </c>
      <c r="C88" s="88" t="s">
        <v>39</v>
      </c>
      <c r="D88" s="65">
        <f aca="true" t="shared" si="14" ref="D88:L88">D86+D87</f>
        <v>0</v>
      </c>
      <c r="E88" s="65">
        <f t="shared" si="14"/>
        <v>0</v>
      </c>
      <c r="F88" s="65">
        <f>F86+F87</f>
        <v>0</v>
      </c>
      <c r="G88" s="65">
        <f>G86+G87</f>
        <v>0</v>
      </c>
      <c r="H88" s="65">
        <f t="shared" si="14"/>
        <v>0</v>
      </c>
      <c r="I88" s="65">
        <f t="shared" si="14"/>
        <v>0</v>
      </c>
      <c r="J88" s="65">
        <f t="shared" si="14"/>
        <v>0</v>
      </c>
      <c r="K88" s="65">
        <f t="shared" si="14"/>
        <v>0</v>
      </c>
      <c r="L88" s="65">
        <f t="shared" si="14"/>
        <v>0</v>
      </c>
    </row>
    <row r="89" spans="1:12" ht="25.5">
      <c r="A89" s="57" t="s">
        <v>18</v>
      </c>
      <c r="B89" s="97">
        <v>80.103</v>
      </c>
      <c r="C89" s="86" t="s">
        <v>168</v>
      </c>
      <c r="D89" s="75">
        <f aca="true" t="shared" si="15" ref="D89:L90">D88</f>
        <v>0</v>
      </c>
      <c r="E89" s="75">
        <f t="shared" si="15"/>
        <v>0</v>
      </c>
      <c r="F89" s="75">
        <f>F88</f>
        <v>0</v>
      </c>
      <c r="G89" s="75">
        <f>G88</f>
        <v>0</v>
      </c>
      <c r="H89" s="75">
        <f t="shared" si="15"/>
        <v>0</v>
      </c>
      <c r="I89" s="75">
        <f t="shared" si="15"/>
        <v>0</v>
      </c>
      <c r="J89" s="75">
        <f t="shared" si="15"/>
        <v>0</v>
      </c>
      <c r="K89" s="75">
        <f t="shared" si="15"/>
        <v>0</v>
      </c>
      <c r="L89" s="75">
        <f t="shared" si="15"/>
        <v>0</v>
      </c>
    </row>
    <row r="90" spans="1:12" ht="12.75">
      <c r="A90" s="57" t="s">
        <v>18</v>
      </c>
      <c r="B90" s="85">
        <v>2216</v>
      </c>
      <c r="C90" s="86" t="s">
        <v>6</v>
      </c>
      <c r="D90" s="65">
        <f t="shared" si="15"/>
        <v>0</v>
      </c>
      <c r="E90" s="65">
        <f t="shared" si="15"/>
        <v>0</v>
      </c>
      <c r="F90" s="65">
        <f>F89</f>
        <v>0</v>
      </c>
      <c r="G90" s="65">
        <f>G89</f>
        <v>0</v>
      </c>
      <c r="H90" s="65">
        <f t="shared" si="15"/>
        <v>0</v>
      </c>
      <c r="I90" s="65">
        <f t="shared" si="15"/>
        <v>0</v>
      </c>
      <c r="J90" s="65">
        <f t="shared" si="15"/>
        <v>0</v>
      </c>
      <c r="K90" s="65">
        <f t="shared" si="15"/>
        <v>0</v>
      </c>
      <c r="L90" s="65">
        <f t="shared" si="15"/>
        <v>0</v>
      </c>
    </row>
    <row r="91" spans="1:12" ht="12.75">
      <c r="A91" s="57"/>
      <c r="B91" s="85"/>
      <c r="C91" s="86"/>
      <c r="D91" s="77"/>
      <c r="E91" s="75"/>
      <c r="F91" s="75"/>
      <c r="G91" s="75"/>
      <c r="H91" s="75"/>
      <c r="I91" s="75"/>
      <c r="J91" s="77"/>
      <c r="K91" s="75"/>
      <c r="L91" s="75"/>
    </row>
    <row r="92" spans="1:12" ht="12.75">
      <c r="A92" s="57" t="s">
        <v>20</v>
      </c>
      <c r="B92" s="58">
        <v>2217</v>
      </c>
      <c r="C92" s="59" t="s">
        <v>8</v>
      </c>
      <c r="D92" s="96"/>
      <c r="E92" s="96"/>
      <c r="F92" s="96"/>
      <c r="G92" s="96"/>
      <c r="H92" s="96"/>
      <c r="I92" s="96"/>
      <c r="J92" s="96"/>
      <c r="K92" s="96"/>
      <c r="L92" s="96"/>
    </row>
    <row r="93" spans="1:24" s="104" customFormat="1" ht="25.5">
      <c r="A93" s="57"/>
      <c r="B93" s="95">
        <v>1</v>
      </c>
      <c r="C93" s="62" t="s">
        <v>164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</row>
    <row r="94" spans="1:24" s="104" customFormat="1" ht="12.75">
      <c r="A94" s="69"/>
      <c r="B94" s="185">
        <v>1.001</v>
      </c>
      <c r="C94" s="70" t="s">
        <v>42</v>
      </c>
      <c r="D94" s="186"/>
      <c r="E94" s="186"/>
      <c r="F94" s="186"/>
      <c r="G94" s="186"/>
      <c r="H94" s="186"/>
      <c r="I94" s="186"/>
      <c r="J94" s="186"/>
      <c r="K94" s="186"/>
      <c r="L94" s="186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</row>
    <row r="95" spans="1:24" s="104" customFormat="1" ht="12.75">
      <c r="A95" s="57"/>
      <c r="B95" s="72">
        <v>60</v>
      </c>
      <c r="C95" s="62" t="s">
        <v>22</v>
      </c>
      <c r="D95" s="96"/>
      <c r="E95" s="96"/>
      <c r="F95" s="96"/>
      <c r="G95" s="96"/>
      <c r="H95" s="96"/>
      <c r="I95" s="96"/>
      <c r="J95" s="96"/>
      <c r="K95" s="96"/>
      <c r="L95" s="96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</row>
    <row r="96" spans="1:24" s="104" customFormat="1" ht="12.75">
      <c r="A96" s="57"/>
      <c r="B96" s="72">
        <v>44</v>
      </c>
      <c r="C96" s="62" t="s">
        <v>23</v>
      </c>
      <c r="D96" s="96"/>
      <c r="E96" s="96"/>
      <c r="F96" s="96"/>
      <c r="G96" s="96"/>
      <c r="H96" s="96"/>
      <c r="I96" s="96"/>
      <c r="J96" s="96"/>
      <c r="K96" s="96"/>
      <c r="L96" s="96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</row>
    <row r="97" spans="1:24" s="104" customFormat="1" ht="25.5">
      <c r="A97" s="57"/>
      <c r="B97" s="74" t="s">
        <v>24</v>
      </c>
      <c r="C97" s="62" t="s">
        <v>43</v>
      </c>
      <c r="D97" s="63">
        <v>0</v>
      </c>
      <c r="E97" s="98">
        <v>13017</v>
      </c>
      <c r="F97" s="63">
        <v>0</v>
      </c>
      <c r="G97" s="98">
        <v>12547</v>
      </c>
      <c r="H97" s="63">
        <v>0</v>
      </c>
      <c r="I97" s="98">
        <f>12547-233</f>
        <v>12314</v>
      </c>
      <c r="J97" s="63">
        <v>0</v>
      </c>
      <c r="K97" s="98">
        <v>14522</v>
      </c>
      <c r="L97" s="98">
        <f>SUM(J97:K97)</f>
        <v>14522</v>
      </c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</row>
    <row r="98" spans="1:24" s="104" customFormat="1" ht="25.5">
      <c r="A98" s="57"/>
      <c r="B98" s="74" t="s">
        <v>25</v>
      </c>
      <c r="C98" s="62" t="s">
        <v>26</v>
      </c>
      <c r="D98" s="63">
        <v>0</v>
      </c>
      <c r="E98" s="98">
        <v>41</v>
      </c>
      <c r="F98" s="63">
        <v>0</v>
      </c>
      <c r="G98" s="98">
        <v>41</v>
      </c>
      <c r="H98" s="63">
        <v>0</v>
      </c>
      <c r="I98" s="98">
        <v>41</v>
      </c>
      <c r="J98" s="63">
        <v>0</v>
      </c>
      <c r="K98" s="98">
        <v>50</v>
      </c>
      <c r="L98" s="98">
        <f>SUM(J98:K98)</f>
        <v>50</v>
      </c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</row>
    <row r="99" spans="1:12" ht="25.5">
      <c r="A99" s="57"/>
      <c r="B99" s="74" t="s">
        <v>27</v>
      </c>
      <c r="C99" s="62" t="s">
        <v>28</v>
      </c>
      <c r="D99" s="63">
        <v>0</v>
      </c>
      <c r="E99" s="98">
        <v>364</v>
      </c>
      <c r="F99" s="63">
        <v>0</v>
      </c>
      <c r="G99" s="98">
        <v>420</v>
      </c>
      <c r="H99" s="63">
        <v>0</v>
      </c>
      <c r="I99" s="98">
        <v>420</v>
      </c>
      <c r="J99" s="63">
        <v>0</v>
      </c>
      <c r="K99" s="98">
        <v>460</v>
      </c>
      <c r="L99" s="98">
        <f>SUM(J99:K99)</f>
        <v>460</v>
      </c>
    </row>
    <row r="100" spans="1:12" ht="12.75">
      <c r="A100" s="57" t="s">
        <v>18</v>
      </c>
      <c r="B100" s="72">
        <v>60</v>
      </c>
      <c r="C100" s="62" t="s">
        <v>22</v>
      </c>
      <c r="D100" s="65">
        <f aca="true" t="shared" si="16" ref="D100:L100">SUM(D97:D99)</f>
        <v>0</v>
      </c>
      <c r="E100" s="99">
        <f t="shared" si="16"/>
        <v>13422</v>
      </c>
      <c r="F100" s="65">
        <f t="shared" si="16"/>
        <v>0</v>
      </c>
      <c r="G100" s="99">
        <f t="shared" si="16"/>
        <v>13008</v>
      </c>
      <c r="H100" s="65">
        <f t="shared" si="16"/>
        <v>0</v>
      </c>
      <c r="I100" s="99">
        <f t="shared" si="16"/>
        <v>12775</v>
      </c>
      <c r="J100" s="65">
        <f t="shared" si="16"/>
        <v>0</v>
      </c>
      <c r="K100" s="99">
        <f t="shared" si="16"/>
        <v>15032</v>
      </c>
      <c r="L100" s="99">
        <f t="shared" si="16"/>
        <v>15032</v>
      </c>
    </row>
    <row r="101" spans="1:12" ht="12.75">
      <c r="A101" s="57" t="s">
        <v>18</v>
      </c>
      <c r="B101" s="97">
        <v>1.001</v>
      </c>
      <c r="C101" s="59" t="s">
        <v>42</v>
      </c>
      <c r="D101" s="65">
        <f aca="true" t="shared" si="17" ref="D101:L101">D100</f>
        <v>0</v>
      </c>
      <c r="E101" s="99">
        <f t="shared" si="17"/>
        <v>13422</v>
      </c>
      <c r="F101" s="65">
        <f>F100</f>
        <v>0</v>
      </c>
      <c r="G101" s="99">
        <f>G100</f>
        <v>13008</v>
      </c>
      <c r="H101" s="65">
        <f t="shared" si="17"/>
        <v>0</v>
      </c>
      <c r="I101" s="99">
        <f t="shared" si="17"/>
        <v>12775</v>
      </c>
      <c r="J101" s="65">
        <f t="shared" si="17"/>
        <v>0</v>
      </c>
      <c r="K101" s="99">
        <f t="shared" si="17"/>
        <v>15032</v>
      </c>
      <c r="L101" s="99">
        <f t="shared" si="17"/>
        <v>15032</v>
      </c>
    </row>
    <row r="102" spans="1:12" ht="12.75">
      <c r="A102" s="57"/>
      <c r="B102" s="105"/>
      <c r="C102" s="59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1:12" ht="12.75">
      <c r="A103" s="57"/>
      <c r="B103" s="97">
        <v>1.053</v>
      </c>
      <c r="C103" s="59" t="s">
        <v>30</v>
      </c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1:12" ht="12.75">
      <c r="A104" s="57"/>
      <c r="B104" s="72">
        <v>44</v>
      </c>
      <c r="C104" s="62" t="s">
        <v>23</v>
      </c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1:12" ht="25.5">
      <c r="A105" s="57"/>
      <c r="B105" s="106" t="s">
        <v>45</v>
      </c>
      <c r="C105" s="57" t="s">
        <v>46</v>
      </c>
      <c r="D105" s="78">
        <v>0</v>
      </c>
      <c r="E105" s="101">
        <v>1477</v>
      </c>
      <c r="F105" s="78">
        <v>0</v>
      </c>
      <c r="G105" s="101">
        <v>1800</v>
      </c>
      <c r="H105" s="78">
        <v>0</v>
      </c>
      <c r="I105" s="101">
        <v>1800</v>
      </c>
      <c r="J105" s="78">
        <v>0</v>
      </c>
      <c r="K105" s="101">
        <v>1944</v>
      </c>
      <c r="L105" s="101">
        <f>SUM(J105:K105)</f>
        <v>1944</v>
      </c>
    </row>
    <row r="106" spans="1:12" ht="12.75">
      <c r="A106" s="57" t="s">
        <v>18</v>
      </c>
      <c r="B106" s="97">
        <v>1.053</v>
      </c>
      <c r="C106" s="59" t="s">
        <v>30</v>
      </c>
      <c r="D106" s="78">
        <f aca="true" t="shared" si="18" ref="D106:L106">D105</f>
        <v>0</v>
      </c>
      <c r="E106" s="101">
        <f t="shared" si="18"/>
        <v>1477</v>
      </c>
      <c r="F106" s="78">
        <f>F105</f>
        <v>0</v>
      </c>
      <c r="G106" s="101">
        <f>G105</f>
        <v>1800</v>
      </c>
      <c r="H106" s="78">
        <f t="shared" si="18"/>
        <v>0</v>
      </c>
      <c r="I106" s="101">
        <f t="shared" si="18"/>
        <v>1800</v>
      </c>
      <c r="J106" s="78">
        <f t="shared" si="18"/>
        <v>0</v>
      </c>
      <c r="K106" s="101">
        <f t="shared" si="18"/>
        <v>1944</v>
      </c>
      <c r="L106" s="101">
        <f t="shared" si="18"/>
        <v>1944</v>
      </c>
    </row>
    <row r="107" spans="1:12" ht="12.75">
      <c r="A107" s="57"/>
      <c r="B107" s="97"/>
      <c r="C107" s="59"/>
      <c r="D107" s="77"/>
      <c r="E107" s="94"/>
      <c r="F107" s="77"/>
      <c r="G107" s="94"/>
      <c r="H107" s="94"/>
      <c r="I107" s="94"/>
      <c r="J107" s="77"/>
      <c r="K107" s="94"/>
      <c r="L107" s="94"/>
    </row>
    <row r="108" spans="1:12" ht="12.75">
      <c r="A108" s="57"/>
      <c r="B108" s="107">
        <v>1.8</v>
      </c>
      <c r="C108" s="59" t="s">
        <v>47</v>
      </c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 ht="12.75">
      <c r="A109" s="57"/>
      <c r="B109" s="72">
        <v>62</v>
      </c>
      <c r="C109" s="62" t="s">
        <v>48</v>
      </c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1:12" ht="12.75">
      <c r="A110" s="57"/>
      <c r="B110" s="72">
        <v>44</v>
      </c>
      <c r="C110" s="62" t="s">
        <v>23</v>
      </c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1:12" ht="25.5">
      <c r="A111" s="57"/>
      <c r="B111" s="74" t="s">
        <v>225</v>
      </c>
      <c r="C111" s="62" t="s">
        <v>86</v>
      </c>
      <c r="D111" s="77">
        <v>4723</v>
      </c>
      <c r="E111" s="75">
        <v>0</v>
      </c>
      <c r="F111" s="77">
        <v>1</v>
      </c>
      <c r="G111" s="75">
        <v>0</v>
      </c>
      <c r="H111" s="77">
        <v>2001</v>
      </c>
      <c r="I111" s="75">
        <v>0</v>
      </c>
      <c r="J111" s="75">
        <v>0</v>
      </c>
      <c r="K111" s="75">
        <v>0</v>
      </c>
      <c r="L111" s="75">
        <f aca="true" t="shared" si="19" ref="L111:L120">SUM(J111:K111)</f>
        <v>0</v>
      </c>
    </row>
    <row r="112" spans="1:12" ht="25.5">
      <c r="A112" s="57"/>
      <c r="B112" s="74" t="s">
        <v>49</v>
      </c>
      <c r="C112" s="62" t="s">
        <v>50</v>
      </c>
      <c r="D112" s="75">
        <v>0</v>
      </c>
      <c r="E112" s="75">
        <v>0</v>
      </c>
      <c r="F112" s="77">
        <v>1</v>
      </c>
      <c r="G112" s="75">
        <v>0</v>
      </c>
      <c r="H112" s="77">
        <v>1</v>
      </c>
      <c r="I112" s="75">
        <v>0</v>
      </c>
      <c r="J112" s="75">
        <v>0</v>
      </c>
      <c r="K112" s="75">
        <v>0</v>
      </c>
      <c r="L112" s="75">
        <f t="shared" si="19"/>
        <v>0</v>
      </c>
    </row>
    <row r="113" spans="1:12" ht="25.5">
      <c r="A113" s="57"/>
      <c r="B113" s="176" t="s">
        <v>219</v>
      </c>
      <c r="C113" s="111" t="s">
        <v>305</v>
      </c>
      <c r="D113" s="77">
        <v>44026</v>
      </c>
      <c r="E113" s="75">
        <v>0</v>
      </c>
      <c r="F113" s="77">
        <v>30000</v>
      </c>
      <c r="G113" s="75">
        <v>0</v>
      </c>
      <c r="H113" s="77">
        <v>27000</v>
      </c>
      <c r="I113" s="75">
        <v>0</v>
      </c>
      <c r="J113" s="77">
        <v>32000</v>
      </c>
      <c r="K113" s="75">
        <v>0</v>
      </c>
      <c r="L113" s="77">
        <f t="shared" si="19"/>
        <v>32000</v>
      </c>
    </row>
    <row r="114" spans="1:12" ht="25.5">
      <c r="A114" s="57"/>
      <c r="B114" s="176" t="s">
        <v>220</v>
      </c>
      <c r="C114" s="111" t="s">
        <v>224</v>
      </c>
      <c r="D114" s="77">
        <v>3882</v>
      </c>
      <c r="E114" s="75">
        <v>0</v>
      </c>
      <c r="F114" s="77">
        <v>1</v>
      </c>
      <c r="G114" s="75">
        <v>0</v>
      </c>
      <c r="H114" s="77">
        <v>1</v>
      </c>
      <c r="I114" s="75">
        <v>0</v>
      </c>
      <c r="J114" s="75">
        <v>0</v>
      </c>
      <c r="K114" s="75">
        <v>0</v>
      </c>
      <c r="L114" s="75">
        <f t="shared" si="19"/>
        <v>0</v>
      </c>
    </row>
    <row r="115" spans="1:12" ht="25.5">
      <c r="A115" s="57"/>
      <c r="B115" s="176" t="s">
        <v>221</v>
      </c>
      <c r="C115" s="112" t="s">
        <v>306</v>
      </c>
      <c r="D115" s="64">
        <v>1187</v>
      </c>
      <c r="E115" s="63">
        <v>0</v>
      </c>
      <c r="F115" s="64">
        <v>1</v>
      </c>
      <c r="G115" s="63">
        <v>0</v>
      </c>
      <c r="H115" s="64">
        <v>1</v>
      </c>
      <c r="I115" s="63">
        <v>0</v>
      </c>
      <c r="J115" s="63">
        <v>0</v>
      </c>
      <c r="K115" s="63">
        <v>0</v>
      </c>
      <c r="L115" s="63">
        <f t="shared" si="19"/>
        <v>0</v>
      </c>
    </row>
    <row r="116" spans="1:12" ht="25.5">
      <c r="A116" s="57"/>
      <c r="B116" s="176" t="s">
        <v>222</v>
      </c>
      <c r="C116" s="112" t="s">
        <v>226</v>
      </c>
      <c r="D116" s="64">
        <v>9989</v>
      </c>
      <c r="E116" s="63">
        <v>0</v>
      </c>
      <c r="F116" s="64">
        <v>1</v>
      </c>
      <c r="G116" s="63">
        <v>0</v>
      </c>
      <c r="H116" s="64">
        <v>10001</v>
      </c>
      <c r="I116" s="63">
        <v>0</v>
      </c>
      <c r="J116" s="64">
        <v>11059</v>
      </c>
      <c r="K116" s="63">
        <v>0</v>
      </c>
      <c r="L116" s="64">
        <f t="shared" si="19"/>
        <v>11059</v>
      </c>
    </row>
    <row r="117" spans="1:12" ht="25.5">
      <c r="A117" s="57"/>
      <c r="B117" s="176" t="s">
        <v>223</v>
      </c>
      <c r="C117" s="112" t="s">
        <v>227</v>
      </c>
      <c r="D117" s="63">
        <v>0</v>
      </c>
      <c r="E117" s="63">
        <v>0</v>
      </c>
      <c r="F117" s="64">
        <v>20000</v>
      </c>
      <c r="G117" s="63">
        <v>0</v>
      </c>
      <c r="H117" s="64">
        <v>5000</v>
      </c>
      <c r="I117" s="63">
        <v>0</v>
      </c>
      <c r="J117" s="63">
        <v>0</v>
      </c>
      <c r="K117" s="63">
        <v>0</v>
      </c>
      <c r="L117" s="63">
        <f t="shared" si="19"/>
        <v>0</v>
      </c>
    </row>
    <row r="118" spans="1:12" ht="25.5">
      <c r="A118" s="57"/>
      <c r="B118" s="177" t="s">
        <v>276</v>
      </c>
      <c r="C118" s="161" t="s">
        <v>308</v>
      </c>
      <c r="D118" s="63">
        <v>0</v>
      </c>
      <c r="E118" s="63">
        <v>0</v>
      </c>
      <c r="F118" s="63">
        <v>0</v>
      </c>
      <c r="G118" s="63">
        <v>0</v>
      </c>
      <c r="H118" s="64">
        <v>5000</v>
      </c>
      <c r="I118" s="63">
        <v>0</v>
      </c>
      <c r="J118" s="63">
        <v>0</v>
      </c>
      <c r="K118" s="63">
        <v>0</v>
      </c>
      <c r="L118" s="63">
        <f t="shared" si="19"/>
        <v>0</v>
      </c>
    </row>
    <row r="119" spans="1:12" ht="25.5">
      <c r="A119" s="57"/>
      <c r="B119" s="177" t="s">
        <v>277</v>
      </c>
      <c r="C119" s="161" t="s">
        <v>307</v>
      </c>
      <c r="D119" s="63">
        <v>0</v>
      </c>
      <c r="E119" s="63">
        <v>0</v>
      </c>
      <c r="F119" s="63">
        <v>0</v>
      </c>
      <c r="G119" s="63">
        <v>0</v>
      </c>
      <c r="H119" s="64">
        <v>1489</v>
      </c>
      <c r="I119" s="63">
        <v>0</v>
      </c>
      <c r="J119" s="63">
        <v>0</v>
      </c>
      <c r="K119" s="63">
        <v>0</v>
      </c>
      <c r="L119" s="63">
        <f t="shared" si="19"/>
        <v>0</v>
      </c>
    </row>
    <row r="120" spans="1:12" ht="25.5">
      <c r="A120" s="57"/>
      <c r="B120" s="177" t="s">
        <v>278</v>
      </c>
      <c r="C120" s="161" t="s">
        <v>271</v>
      </c>
      <c r="D120" s="75">
        <v>0</v>
      </c>
      <c r="E120" s="75">
        <v>0</v>
      </c>
      <c r="F120" s="75">
        <v>0</v>
      </c>
      <c r="G120" s="75">
        <v>0</v>
      </c>
      <c r="H120" s="77">
        <v>1972</v>
      </c>
      <c r="I120" s="75">
        <v>0</v>
      </c>
      <c r="J120" s="75">
        <v>0</v>
      </c>
      <c r="K120" s="75">
        <v>0</v>
      </c>
      <c r="L120" s="75">
        <f t="shared" si="19"/>
        <v>0</v>
      </c>
    </row>
    <row r="121" spans="1:12" ht="12.75">
      <c r="A121" s="69" t="s">
        <v>18</v>
      </c>
      <c r="B121" s="123">
        <v>62</v>
      </c>
      <c r="C121" s="108" t="s">
        <v>48</v>
      </c>
      <c r="D121" s="66">
        <f aca="true" t="shared" si="20" ref="D121:L121">SUM(D111:D120)</f>
        <v>63807</v>
      </c>
      <c r="E121" s="65">
        <f t="shared" si="20"/>
        <v>0</v>
      </c>
      <c r="F121" s="66">
        <f t="shared" si="20"/>
        <v>50005</v>
      </c>
      <c r="G121" s="65">
        <f t="shared" si="20"/>
        <v>0</v>
      </c>
      <c r="H121" s="66">
        <f t="shared" si="20"/>
        <v>52466</v>
      </c>
      <c r="I121" s="65">
        <f t="shared" si="20"/>
        <v>0</v>
      </c>
      <c r="J121" s="66">
        <f t="shared" si="20"/>
        <v>43059</v>
      </c>
      <c r="K121" s="65">
        <f t="shared" si="20"/>
        <v>0</v>
      </c>
      <c r="L121" s="66">
        <f t="shared" si="20"/>
        <v>43059</v>
      </c>
    </row>
    <row r="122" spans="1:12" ht="0.75" customHeight="1">
      <c r="A122" s="57"/>
      <c r="B122" s="72"/>
      <c r="C122" s="62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1:12" ht="25.5">
      <c r="A123" s="57"/>
      <c r="B123" s="72">
        <v>64</v>
      </c>
      <c r="C123" s="62" t="s">
        <v>107</v>
      </c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1:12" ht="12.75">
      <c r="A124" s="57"/>
      <c r="B124" s="72">
        <v>44</v>
      </c>
      <c r="C124" s="62" t="s">
        <v>23</v>
      </c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1:12" ht="12.75">
      <c r="A125" s="57"/>
      <c r="B125" s="113" t="s">
        <v>108</v>
      </c>
      <c r="C125" s="62" t="s">
        <v>50</v>
      </c>
      <c r="D125" s="77">
        <v>1024</v>
      </c>
      <c r="E125" s="75">
        <v>0</v>
      </c>
      <c r="F125" s="77">
        <v>1</v>
      </c>
      <c r="G125" s="75">
        <v>0</v>
      </c>
      <c r="H125" s="94">
        <v>1</v>
      </c>
      <c r="I125" s="75">
        <v>0</v>
      </c>
      <c r="J125" s="75">
        <v>0</v>
      </c>
      <c r="K125" s="75">
        <v>0</v>
      </c>
      <c r="L125" s="75">
        <f>SUM(J125:K125)</f>
        <v>0</v>
      </c>
    </row>
    <row r="126" spans="1:12" ht="12.75">
      <c r="A126" s="57"/>
      <c r="B126" s="113" t="s">
        <v>228</v>
      </c>
      <c r="C126" s="62" t="s">
        <v>69</v>
      </c>
      <c r="D126" s="77">
        <v>3158</v>
      </c>
      <c r="E126" s="75">
        <v>0</v>
      </c>
      <c r="F126" s="77">
        <v>1</v>
      </c>
      <c r="G126" s="75">
        <v>0</v>
      </c>
      <c r="H126" s="77">
        <v>1</v>
      </c>
      <c r="I126" s="75">
        <v>0</v>
      </c>
      <c r="J126" s="75">
        <v>0</v>
      </c>
      <c r="K126" s="75">
        <v>0</v>
      </c>
      <c r="L126" s="75">
        <f>SUM(J126:K126)</f>
        <v>0</v>
      </c>
    </row>
    <row r="127" spans="1:12" ht="12.75">
      <c r="A127" s="57"/>
      <c r="B127" s="113" t="s">
        <v>229</v>
      </c>
      <c r="C127" s="62" t="s">
        <v>230</v>
      </c>
      <c r="D127" s="77">
        <v>3500</v>
      </c>
      <c r="E127" s="75">
        <v>0</v>
      </c>
      <c r="F127" s="77">
        <v>1</v>
      </c>
      <c r="G127" s="75">
        <v>0</v>
      </c>
      <c r="H127" s="77">
        <v>2001</v>
      </c>
      <c r="I127" s="75">
        <v>0</v>
      </c>
      <c r="J127" s="77">
        <v>1000</v>
      </c>
      <c r="K127" s="75">
        <v>0</v>
      </c>
      <c r="L127" s="77">
        <f>SUM(J127:K127)</f>
        <v>1000</v>
      </c>
    </row>
    <row r="128" spans="1:12" ht="25.5">
      <c r="A128" s="57" t="s">
        <v>18</v>
      </c>
      <c r="B128" s="72">
        <v>64</v>
      </c>
      <c r="C128" s="62" t="s">
        <v>107</v>
      </c>
      <c r="D128" s="66">
        <f aca="true" t="shared" si="21" ref="D128:I128">SUM(D125:D127)</f>
        <v>7682</v>
      </c>
      <c r="E128" s="65">
        <f t="shared" si="21"/>
        <v>0</v>
      </c>
      <c r="F128" s="66">
        <f>SUM(F125:F127)</f>
        <v>3</v>
      </c>
      <c r="G128" s="65">
        <f>SUM(G125:G127)</f>
        <v>0</v>
      </c>
      <c r="H128" s="66">
        <f t="shared" si="21"/>
        <v>2003</v>
      </c>
      <c r="I128" s="65">
        <f t="shared" si="21"/>
        <v>0</v>
      </c>
      <c r="J128" s="66">
        <f>SUM(J125:J127)</f>
        <v>1000</v>
      </c>
      <c r="K128" s="65">
        <f>SUM(K125:K127)</f>
        <v>0</v>
      </c>
      <c r="L128" s="66">
        <f>SUM(L125:L127)</f>
        <v>1000</v>
      </c>
    </row>
    <row r="129" spans="1:12" ht="12.75">
      <c r="A129" s="57" t="s">
        <v>18</v>
      </c>
      <c r="B129" s="107">
        <v>1.8</v>
      </c>
      <c r="C129" s="59" t="s">
        <v>47</v>
      </c>
      <c r="D129" s="64">
        <f aca="true" t="shared" si="22" ref="D129:L129">D121+D128</f>
        <v>71489</v>
      </c>
      <c r="E129" s="63">
        <f t="shared" si="22"/>
        <v>0</v>
      </c>
      <c r="F129" s="64">
        <f>F121+F128</f>
        <v>50008</v>
      </c>
      <c r="G129" s="63">
        <f>G121+G128</f>
        <v>0</v>
      </c>
      <c r="H129" s="64">
        <f t="shared" si="22"/>
        <v>54469</v>
      </c>
      <c r="I129" s="63">
        <f t="shared" si="22"/>
        <v>0</v>
      </c>
      <c r="J129" s="64">
        <f t="shared" si="22"/>
        <v>44059</v>
      </c>
      <c r="K129" s="63">
        <f t="shared" si="22"/>
        <v>0</v>
      </c>
      <c r="L129" s="64">
        <f t="shared" si="22"/>
        <v>44059</v>
      </c>
    </row>
    <row r="130" spans="1:12" ht="12.75">
      <c r="A130" s="57" t="s">
        <v>18</v>
      </c>
      <c r="B130" s="95">
        <v>1</v>
      </c>
      <c r="C130" s="62" t="s">
        <v>164</v>
      </c>
      <c r="D130" s="99">
        <f aca="true" t="shared" si="23" ref="D130:L130">D129+D106+D101</f>
        <v>71489</v>
      </c>
      <c r="E130" s="99">
        <f t="shared" si="23"/>
        <v>14899</v>
      </c>
      <c r="F130" s="66">
        <f t="shared" si="23"/>
        <v>50008</v>
      </c>
      <c r="G130" s="99">
        <f t="shared" si="23"/>
        <v>14808</v>
      </c>
      <c r="H130" s="99">
        <f t="shared" si="23"/>
        <v>54469</v>
      </c>
      <c r="I130" s="99">
        <f t="shared" si="23"/>
        <v>14575</v>
      </c>
      <c r="J130" s="66">
        <f t="shared" si="23"/>
        <v>44059</v>
      </c>
      <c r="K130" s="99">
        <f t="shared" si="23"/>
        <v>16976</v>
      </c>
      <c r="L130" s="99">
        <f t="shared" si="23"/>
        <v>61035</v>
      </c>
    </row>
    <row r="131" spans="1:12" ht="12.75">
      <c r="A131" s="57"/>
      <c r="B131" s="95"/>
      <c r="C131" s="62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1:12" ht="12.75">
      <c r="A132" s="57"/>
      <c r="B132" s="95">
        <v>5</v>
      </c>
      <c r="C132" s="62" t="s">
        <v>53</v>
      </c>
      <c r="D132" s="96"/>
      <c r="E132" s="96"/>
      <c r="F132" s="96"/>
      <c r="G132" s="96"/>
      <c r="H132" s="96"/>
      <c r="I132" s="96"/>
      <c r="J132" s="96"/>
      <c r="K132" s="96"/>
      <c r="L132" s="96"/>
    </row>
    <row r="133" spans="1:12" ht="12.75">
      <c r="A133" s="57"/>
      <c r="B133" s="107">
        <v>5.001</v>
      </c>
      <c r="C133" s="59" t="s">
        <v>42</v>
      </c>
      <c r="D133" s="96"/>
      <c r="E133" s="96"/>
      <c r="F133" s="96"/>
      <c r="G133" s="96"/>
      <c r="H133" s="96"/>
      <c r="I133" s="96"/>
      <c r="J133" s="96"/>
      <c r="K133" s="96"/>
      <c r="L133" s="96"/>
    </row>
    <row r="134" spans="1:12" ht="12.75">
      <c r="A134" s="57"/>
      <c r="B134" s="95">
        <v>60</v>
      </c>
      <c r="C134" s="62" t="s">
        <v>54</v>
      </c>
      <c r="D134" s="96"/>
      <c r="E134" s="96"/>
      <c r="F134" s="96"/>
      <c r="G134" s="96"/>
      <c r="H134" s="96"/>
      <c r="I134" s="96"/>
      <c r="J134" s="96"/>
      <c r="K134" s="96"/>
      <c r="L134" s="96"/>
    </row>
    <row r="135" spans="1:12" ht="12.75">
      <c r="A135" s="57"/>
      <c r="B135" s="72">
        <v>44</v>
      </c>
      <c r="C135" s="62" t="s">
        <v>23</v>
      </c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1:12" ht="12.75">
      <c r="A136" s="57"/>
      <c r="B136" s="74" t="s">
        <v>24</v>
      </c>
      <c r="C136" s="62" t="s">
        <v>43</v>
      </c>
      <c r="D136" s="98">
        <v>9117</v>
      </c>
      <c r="E136" s="63">
        <v>0</v>
      </c>
      <c r="F136" s="64">
        <v>7214</v>
      </c>
      <c r="G136" s="63">
        <v>0</v>
      </c>
      <c r="H136" s="98">
        <v>7214</v>
      </c>
      <c r="I136" s="63">
        <v>0</v>
      </c>
      <c r="J136" s="64">
        <v>7616</v>
      </c>
      <c r="K136" s="63">
        <v>0</v>
      </c>
      <c r="L136" s="64">
        <f>SUM(J136:K136)</f>
        <v>7616</v>
      </c>
    </row>
    <row r="137" spans="1:12" ht="12.75">
      <c r="A137" s="57"/>
      <c r="B137" s="74" t="s">
        <v>25</v>
      </c>
      <c r="C137" s="62" t="s">
        <v>26</v>
      </c>
      <c r="D137" s="98">
        <v>150</v>
      </c>
      <c r="E137" s="63">
        <v>0</v>
      </c>
      <c r="F137" s="64">
        <v>1</v>
      </c>
      <c r="G137" s="63">
        <v>0</v>
      </c>
      <c r="H137" s="98">
        <v>1</v>
      </c>
      <c r="I137" s="63">
        <v>0</v>
      </c>
      <c r="J137" s="63">
        <v>0</v>
      </c>
      <c r="K137" s="63">
        <v>0</v>
      </c>
      <c r="L137" s="63">
        <f>SUM(J137:K137)</f>
        <v>0</v>
      </c>
    </row>
    <row r="138" spans="1:12" ht="12.75">
      <c r="A138" s="57"/>
      <c r="B138" s="74" t="s">
        <v>27</v>
      </c>
      <c r="C138" s="62" t="s">
        <v>28</v>
      </c>
      <c r="D138" s="98">
        <v>150</v>
      </c>
      <c r="E138" s="63">
        <v>0</v>
      </c>
      <c r="F138" s="64">
        <v>1</v>
      </c>
      <c r="G138" s="63">
        <v>0</v>
      </c>
      <c r="H138" s="98">
        <v>1</v>
      </c>
      <c r="I138" s="63">
        <v>0</v>
      </c>
      <c r="J138" s="63">
        <v>0</v>
      </c>
      <c r="K138" s="63">
        <v>0</v>
      </c>
      <c r="L138" s="63">
        <f>SUM(J138:K138)</f>
        <v>0</v>
      </c>
    </row>
    <row r="139" spans="1:12" ht="12.75">
      <c r="A139" s="57" t="s">
        <v>18</v>
      </c>
      <c r="B139" s="72">
        <v>44</v>
      </c>
      <c r="C139" s="62" t="s">
        <v>23</v>
      </c>
      <c r="D139" s="66">
        <f aca="true" t="shared" si="24" ref="D139:L139">SUM(D136:D138)</f>
        <v>9417</v>
      </c>
      <c r="E139" s="65">
        <f t="shared" si="24"/>
        <v>0</v>
      </c>
      <c r="F139" s="66">
        <f>SUM(F136:F138)</f>
        <v>7216</v>
      </c>
      <c r="G139" s="65">
        <f>SUM(G136:G138)</f>
        <v>0</v>
      </c>
      <c r="H139" s="66">
        <f t="shared" si="24"/>
        <v>7216</v>
      </c>
      <c r="I139" s="65">
        <f t="shared" si="24"/>
        <v>0</v>
      </c>
      <c r="J139" s="66">
        <f t="shared" si="24"/>
        <v>7616</v>
      </c>
      <c r="K139" s="65">
        <f t="shared" si="24"/>
        <v>0</v>
      </c>
      <c r="L139" s="66">
        <f t="shared" si="24"/>
        <v>7616</v>
      </c>
    </row>
    <row r="140" spans="1:12" ht="13.5" customHeight="1">
      <c r="A140" s="57"/>
      <c r="B140" s="72"/>
      <c r="C140" s="62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1:12" ht="12.75">
      <c r="A141" s="57"/>
      <c r="B141" s="113">
        <v>48</v>
      </c>
      <c r="C141" s="62" t="s">
        <v>33</v>
      </c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1:12" ht="12.75">
      <c r="A142" s="57"/>
      <c r="B142" s="113" t="s">
        <v>109</v>
      </c>
      <c r="C142" s="62" t="s">
        <v>26</v>
      </c>
      <c r="D142" s="94">
        <v>50</v>
      </c>
      <c r="E142" s="75">
        <v>0</v>
      </c>
      <c r="F142" s="77">
        <v>1</v>
      </c>
      <c r="G142" s="75">
        <v>0</v>
      </c>
      <c r="H142" s="94">
        <v>1</v>
      </c>
      <c r="I142" s="75">
        <v>0</v>
      </c>
      <c r="J142" s="75">
        <v>0</v>
      </c>
      <c r="K142" s="75">
        <v>0</v>
      </c>
      <c r="L142" s="75">
        <f>SUM(J142:K142)</f>
        <v>0</v>
      </c>
    </row>
    <row r="143" spans="1:12" ht="12.75">
      <c r="A143" s="57"/>
      <c r="B143" s="113" t="s">
        <v>110</v>
      </c>
      <c r="C143" s="62" t="s">
        <v>28</v>
      </c>
      <c r="D143" s="94">
        <v>99</v>
      </c>
      <c r="E143" s="75">
        <v>0</v>
      </c>
      <c r="F143" s="77">
        <v>1</v>
      </c>
      <c r="G143" s="75">
        <v>0</v>
      </c>
      <c r="H143" s="94">
        <v>1</v>
      </c>
      <c r="I143" s="75">
        <v>0</v>
      </c>
      <c r="J143" s="75">
        <v>0</v>
      </c>
      <c r="K143" s="75">
        <v>0</v>
      </c>
      <c r="L143" s="78">
        <f>SUM(J143:K143)</f>
        <v>0</v>
      </c>
    </row>
    <row r="144" spans="1:12" ht="12.75">
      <c r="A144" s="57" t="s">
        <v>18</v>
      </c>
      <c r="B144" s="72">
        <v>48</v>
      </c>
      <c r="C144" s="62" t="s">
        <v>33</v>
      </c>
      <c r="D144" s="66">
        <f aca="true" t="shared" si="25" ref="D144:L144">SUM(D142:D143)</f>
        <v>149</v>
      </c>
      <c r="E144" s="65">
        <f t="shared" si="25"/>
        <v>0</v>
      </c>
      <c r="F144" s="66">
        <f>SUM(F142:F143)</f>
        <v>2</v>
      </c>
      <c r="G144" s="65">
        <f>SUM(G142:G143)</f>
        <v>0</v>
      </c>
      <c r="H144" s="66">
        <f t="shared" si="25"/>
        <v>2</v>
      </c>
      <c r="I144" s="65">
        <f t="shared" si="25"/>
        <v>0</v>
      </c>
      <c r="J144" s="65">
        <f t="shared" si="25"/>
        <v>0</v>
      </c>
      <c r="K144" s="65">
        <f t="shared" si="25"/>
        <v>0</v>
      </c>
      <c r="L144" s="65">
        <f t="shared" si="25"/>
        <v>0</v>
      </c>
    </row>
    <row r="145" spans="1:12" ht="12.75">
      <c r="A145" s="57" t="s">
        <v>18</v>
      </c>
      <c r="B145" s="95">
        <v>60</v>
      </c>
      <c r="C145" s="62" t="s">
        <v>54</v>
      </c>
      <c r="D145" s="66">
        <f aca="true" t="shared" si="26" ref="D145:L145">D139+D144</f>
        <v>9566</v>
      </c>
      <c r="E145" s="65">
        <f t="shared" si="26"/>
        <v>0</v>
      </c>
      <c r="F145" s="66">
        <f>F139+F144</f>
        <v>7218</v>
      </c>
      <c r="G145" s="65">
        <f>G139+G144</f>
        <v>0</v>
      </c>
      <c r="H145" s="66">
        <f t="shared" si="26"/>
        <v>7218</v>
      </c>
      <c r="I145" s="65">
        <f t="shared" si="26"/>
        <v>0</v>
      </c>
      <c r="J145" s="66">
        <f t="shared" si="26"/>
        <v>7616</v>
      </c>
      <c r="K145" s="65">
        <f t="shared" si="26"/>
        <v>0</v>
      </c>
      <c r="L145" s="66">
        <f t="shared" si="26"/>
        <v>7616</v>
      </c>
    </row>
    <row r="146" spans="1:12" ht="12.75">
      <c r="A146" s="57" t="s">
        <v>18</v>
      </c>
      <c r="B146" s="107">
        <v>5.001</v>
      </c>
      <c r="C146" s="59" t="s">
        <v>42</v>
      </c>
      <c r="D146" s="66">
        <f aca="true" t="shared" si="27" ref="D146:L146">D145</f>
        <v>9566</v>
      </c>
      <c r="E146" s="65">
        <f t="shared" si="27"/>
        <v>0</v>
      </c>
      <c r="F146" s="66">
        <f>F145</f>
        <v>7218</v>
      </c>
      <c r="G146" s="65">
        <f>G145</f>
        <v>0</v>
      </c>
      <c r="H146" s="66">
        <f t="shared" si="27"/>
        <v>7218</v>
      </c>
      <c r="I146" s="65">
        <f t="shared" si="27"/>
        <v>0</v>
      </c>
      <c r="J146" s="66">
        <f t="shared" si="27"/>
        <v>7616</v>
      </c>
      <c r="K146" s="65">
        <f t="shared" si="27"/>
        <v>0</v>
      </c>
      <c r="L146" s="66">
        <f t="shared" si="27"/>
        <v>7616</v>
      </c>
    </row>
    <row r="147" spans="1:12" ht="13.5" customHeight="1">
      <c r="A147" s="57"/>
      <c r="B147" s="105"/>
      <c r="C147" s="59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1:12" ht="12.75">
      <c r="A148" s="57"/>
      <c r="B148" s="107">
        <v>5.051</v>
      </c>
      <c r="C148" s="59" t="s">
        <v>52</v>
      </c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ht="12.75">
      <c r="A149" s="57"/>
      <c r="B149" s="114">
        <v>45</v>
      </c>
      <c r="C149" s="62" t="s">
        <v>31</v>
      </c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>
      <c r="A150" s="57"/>
      <c r="B150" s="74" t="s">
        <v>55</v>
      </c>
      <c r="C150" s="62" t="s">
        <v>56</v>
      </c>
      <c r="D150" s="63">
        <v>0</v>
      </c>
      <c r="E150" s="63">
        <v>0</v>
      </c>
      <c r="F150" s="64">
        <v>1</v>
      </c>
      <c r="G150" s="63">
        <v>0</v>
      </c>
      <c r="H150" s="64">
        <v>1</v>
      </c>
      <c r="I150" s="63">
        <v>0</v>
      </c>
      <c r="J150" s="63">
        <v>0</v>
      </c>
      <c r="K150" s="63">
        <v>0</v>
      </c>
      <c r="L150" s="63">
        <f aca="true" t="shared" si="28" ref="L150:L156">SUM(J150:K150)</f>
        <v>0</v>
      </c>
    </row>
    <row r="151" spans="1:12" ht="12.75">
      <c r="A151" s="57"/>
      <c r="B151" s="74" t="s">
        <v>57</v>
      </c>
      <c r="C151" s="62" t="s">
        <v>141</v>
      </c>
      <c r="D151" s="75">
        <v>0</v>
      </c>
      <c r="E151" s="75">
        <v>0</v>
      </c>
      <c r="F151" s="77">
        <v>1</v>
      </c>
      <c r="G151" s="75">
        <v>0</v>
      </c>
      <c r="H151" s="77">
        <v>26038</v>
      </c>
      <c r="I151" s="75">
        <v>0</v>
      </c>
      <c r="J151" s="77">
        <v>1031</v>
      </c>
      <c r="K151" s="75">
        <v>0</v>
      </c>
      <c r="L151" s="77">
        <f t="shared" si="28"/>
        <v>1031</v>
      </c>
    </row>
    <row r="152" spans="1:12" ht="25.5">
      <c r="A152" s="69"/>
      <c r="B152" s="175" t="s">
        <v>59</v>
      </c>
      <c r="C152" s="108" t="s">
        <v>302</v>
      </c>
      <c r="D152" s="80">
        <v>25809</v>
      </c>
      <c r="E152" s="78">
        <v>0</v>
      </c>
      <c r="F152" s="80">
        <v>11800</v>
      </c>
      <c r="G152" s="78">
        <v>0</v>
      </c>
      <c r="H152" s="80">
        <v>16200</v>
      </c>
      <c r="I152" s="78">
        <v>0</v>
      </c>
      <c r="J152" s="80">
        <v>35000</v>
      </c>
      <c r="K152" s="78">
        <v>0</v>
      </c>
      <c r="L152" s="80">
        <f t="shared" si="28"/>
        <v>35000</v>
      </c>
    </row>
    <row r="153" spans="1:12" ht="12.75" customHeight="1">
      <c r="A153" s="57"/>
      <c r="B153" s="74" t="s">
        <v>231</v>
      </c>
      <c r="C153" s="62" t="s">
        <v>283</v>
      </c>
      <c r="D153" s="64">
        <v>17951</v>
      </c>
      <c r="E153" s="63">
        <v>0</v>
      </c>
      <c r="F153" s="64">
        <v>20000</v>
      </c>
      <c r="G153" s="63">
        <v>0</v>
      </c>
      <c r="H153" s="64">
        <v>18000</v>
      </c>
      <c r="I153" s="63">
        <v>0</v>
      </c>
      <c r="J153" s="64">
        <v>21500</v>
      </c>
      <c r="K153" s="63">
        <v>0</v>
      </c>
      <c r="L153" s="64">
        <f t="shared" si="28"/>
        <v>21500</v>
      </c>
    </row>
    <row r="154" spans="1:12" ht="12.75" customHeight="1">
      <c r="A154" s="57"/>
      <c r="B154" s="74" t="s">
        <v>232</v>
      </c>
      <c r="C154" s="62" t="s">
        <v>284</v>
      </c>
      <c r="D154" s="64">
        <v>13500</v>
      </c>
      <c r="E154" s="63">
        <v>0</v>
      </c>
      <c r="F154" s="64">
        <v>20000</v>
      </c>
      <c r="G154" s="63">
        <v>0</v>
      </c>
      <c r="H154" s="64">
        <v>18000</v>
      </c>
      <c r="I154" s="63">
        <v>0</v>
      </c>
      <c r="J154" s="64">
        <v>22000</v>
      </c>
      <c r="K154" s="63">
        <v>0</v>
      </c>
      <c r="L154" s="64">
        <f t="shared" si="28"/>
        <v>22000</v>
      </c>
    </row>
    <row r="155" spans="1:12" ht="12.75" customHeight="1">
      <c r="A155" s="57"/>
      <c r="B155" s="74" t="s">
        <v>233</v>
      </c>
      <c r="C155" s="62" t="s">
        <v>234</v>
      </c>
      <c r="D155" s="64">
        <v>4933</v>
      </c>
      <c r="E155" s="63">
        <v>0</v>
      </c>
      <c r="F155" s="64">
        <v>1</v>
      </c>
      <c r="G155" s="63">
        <v>0</v>
      </c>
      <c r="H155" s="64">
        <v>5001</v>
      </c>
      <c r="I155" s="63">
        <v>0</v>
      </c>
      <c r="J155" s="63">
        <v>0</v>
      </c>
      <c r="K155" s="63">
        <v>0</v>
      </c>
      <c r="L155" s="63">
        <f t="shared" si="28"/>
        <v>0</v>
      </c>
    </row>
    <row r="156" spans="1:12" ht="25.5">
      <c r="A156" s="57"/>
      <c r="B156" s="74" t="s">
        <v>270</v>
      </c>
      <c r="C156" s="160" t="s">
        <v>279</v>
      </c>
      <c r="D156" s="63">
        <v>0</v>
      </c>
      <c r="E156" s="63">
        <v>0</v>
      </c>
      <c r="F156" s="63">
        <v>0</v>
      </c>
      <c r="G156" s="63">
        <v>0</v>
      </c>
      <c r="H156" s="64">
        <v>500</v>
      </c>
      <c r="I156" s="63">
        <v>0</v>
      </c>
      <c r="J156" s="63">
        <v>0</v>
      </c>
      <c r="K156" s="63">
        <v>0</v>
      </c>
      <c r="L156" s="63">
        <f t="shared" si="28"/>
        <v>0</v>
      </c>
    </row>
    <row r="157" spans="1:12" ht="12.75" customHeight="1">
      <c r="A157" s="57" t="s">
        <v>18</v>
      </c>
      <c r="B157" s="114">
        <v>45</v>
      </c>
      <c r="C157" s="62" t="s">
        <v>31</v>
      </c>
      <c r="D157" s="66">
        <f>SUM(D150:D156)</f>
        <v>62193</v>
      </c>
      <c r="E157" s="65">
        <f>SUM(E150:E156)</f>
        <v>0</v>
      </c>
      <c r="F157" s="66">
        <f>SUM(F150:F156)</f>
        <v>51803</v>
      </c>
      <c r="G157" s="65">
        <f aca="true" t="shared" si="29" ref="G157:L157">SUM(G150:G156)</f>
        <v>0</v>
      </c>
      <c r="H157" s="66">
        <f t="shared" si="29"/>
        <v>83740</v>
      </c>
      <c r="I157" s="65">
        <f t="shared" si="29"/>
        <v>0</v>
      </c>
      <c r="J157" s="66">
        <f t="shared" si="29"/>
        <v>79531</v>
      </c>
      <c r="K157" s="65">
        <f t="shared" si="29"/>
        <v>0</v>
      </c>
      <c r="L157" s="66">
        <f t="shared" si="29"/>
        <v>79531</v>
      </c>
    </row>
    <row r="158" spans="1:12" ht="12.75" customHeight="1">
      <c r="A158" s="57"/>
      <c r="B158" s="114"/>
      <c r="C158" s="62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1:12" ht="12.75" customHeight="1">
      <c r="A159" s="57"/>
      <c r="B159" s="100">
        <v>48</v>
      </c>
      <c r="C159" s="62" t="s">
        <v>33</v>
      </c>
      <c r="D159" s="94"/>
      <c r="E159" s="94"/>
      <c r="F159" s="94"/>
      <c r="G159" s="77"/>
      <c r="H159" s="94"/>
      <c r="I159" s="94"/>
      <c r="J159" s="94"/>
      <c r="K159" s="77"/>
      <c r="L159" s="94"/>
    </row>
    <row r="160" spans="1:12" ht="12.75" customHeight="1">
      <c r="A160" s="57"/>
      <c r="B160" s="74" t="s">
        <v>58</v>
      </c>
      <c r="C160" s="62" t="s">
        <v>56</v>
      </c>
      <c r="D160" s="75">
        <v>0</v>
      </c>
      <c r="E160" s="75">
        <v>0</v>
      </c>
      <c r="F160" s="77">
        <v>1</v>
      </c>
      <c r="G160" s="75">
        <v>0</v>
      </c>
      <c r="H160" s="77">
        <v>1</v>
      </c>
      <c r="I160" s="75">
        <v>0</v>
      </c>
      <c r="J160" s="75">
        <v>0</v>
      </c>
      <c r="K160" s="75">
        <v>0</v>
      </c>
      <c r="L160" s="75">
        <f>SUM(J160:K160)</f>
        <v>0</v>
      </c>
    </row>
    <row r="161" spans="1:12" ht="25.5">
      <c r="A161" s="57"/>
      <c r="B161" s="74" t="s">
        <v>61</v>
      </c>
      <c r="C161" s="62" t="s">
        <v>140</v>
      </c>
      <c r="D161" s="77">
        <v>6117</v>
      </c>
      <c r="E161" s="75">
        <v>0</v>
      </c>
      <c r="F161" s="77">
        <v>1</v>
      </c>
      <c r="G161" s="75">
        <v>0</v>
      </c>
      <c r="H161" s="77">
        <v>1</v>
      </c>
      <c r="I161" s="75">
        <v>0</v>
      </c>
      <c r="J161" s="75">
        <v>0</v>
      </c>
      <c r="K161" s="75">
        <v>0</v>
      </c>
      <c r="L161" s="75">
        <f>SUM(J161:K161)</f>
        <v>0</v>
      </c>
    </row>
    <row r="162" spans="1:12" ht="12.75" customHeight="1">
      <c r="A162" s="57"/>
      <c r="B162" s="74" t="s">
        <v>145</v>
      </c>
      <c r="C162" s="62" t="s">
        <v>141</v>
      </c>
      <c r="D162" s="77">
        <v>999</v>
      </c>
      <c r="E162" s="75">
        <v>0</v>
      </c>
      <c r="F162" s="77">
        <v>1</v>
      </c>
      <c r="G162" s="75">
        <v>0</v>
      </c>
      <c r="H162" s="77">
        <v>7926</v>
      </c>
      <c r="I162" s="75">
        <v>0</v>
      </c>
      <c r="J162" s="75">
        <v>0</v>
      </c>
      <c r="K162" s="75">
        <v>0</v>
      </c>
      <c r="L162" s="75">
        <f>SUM(J162:K162)</f>
        <v>0</v>
      </c>
    </row>
    <row r="163" spans="1:12" ht="12.75" customHeight="1">
      <c r="A163" s="57"/>
      <c r="B163" s="74" t="s">
        <v>235</v>
      </c>
      <c r="C163" s="62" t="s">
        <v>280</v>
      </c>
      <c r="D163" s="78">
        <v>0</v>
      </c>
      <c r="E163" s="78">
        <v>0</v>
      </c>
      <c r="F163" s="80">
        <v>1</v>
      </c>
      <c r="G163" s="78">
        <v>0</v>
      </c>
      <c r="H163" s="80">
        <v>1001</v>
      </c>
      <c r="I163" s="78">
        <v>0</v>
      </c>
      <c r="J163" s="80">
        <v>380</v>
      </c>
      <c r="K163" s="78">
        <v>0</v>
      </c>
      <c r="L163" s="80">
        <f>SUM(J163:K163)</f>
        <v>380</v>
      </c>
    </row>
    <row r="164" spans="1:12" ht="12.75" customHeight="1">
      <c r="A164" s="57" t="s">
        <v>18</v>
      </c>
      <c r="B164" s="100">
        <v>48</v>
      </c>
      <c r="C164" s="62" t="s">
        <v>33</v>
      </c>
      <c r="D164" s="80">
        <f aca="true" t="shared" si="30" ref="D164:I164">SUM(D160:D163)</f>
        <v>7116</v>
      </c>
      <c r="E164" s="78">
        <f t="shared" si="30"/>
        <v>0</v>
      </c>
      <c r="F164" s="80">
        <f>SUM(F160:F163)</f>
        <v>4</v>
      </c>
      <c r="G164" s="78">
        <f>SUM(G160:G163)</f>
        <v>0</v>
      </c>
      <c r="H164" s="80">
        <f t="shared" si="30"/>
        <v>8929</v>
      </c>
      <c r="I164" s="78">
        <f t="shared" si="30"/>
        <v>0</v>
      </c>
      <c r="J164" s="80">
        <f>SUM(J160:J163)</f>
        <v>380</v>
      </c>
      <c r="K164" s="78">
        <f>SUM(K160:K163)</f>
        <v>0</v>
      </c>
      <c r="L164" s="80">
        <f>SUM(L160:L163)</f>
        <v>380</v>
      </c>
    </row>
    <row r="165" spans="1:12" ht="12.75" customHeight="1">
      <c r="A165" s="57" t="s">
        <v>18</v>
      </c>
      <c r="B165" s="107">
        <v>5.051</v>
      </c>
      <c r="C165" s="59" t="s">
        <v>52</v>
      </c>
      <c r="D165" s="66">
        <f aca="true" t="shared" si="31" ref="D165:L165">D164+D157</f>
        <v>69309</v>
      </c>
      <c r="E165" s="65">
        <f t="shared" si="31"/>
        <v>0</v>
      </c>
      <c r="F165" s="66">
        <f t="shared" si="31"/>
        <v>51807</v>
      </c>
      <c r="G165" s="65">
        <f t="shared" si="31"/>
        <v>0</v>
      </c>
      <c r="H165" s="66">
        <f t="shared" si="31"/>
        <v>92669</v>
      </c>
      <c r="I165" s="65">
        <f t="shared" si="31"/>
        <v>0</v>
      </c>
      <c r="J165" s="66">
        <f t="shared" si="31"/>
        <v>79911</v>
      </c>
      <c r="K165" s="65">
        <f t="shared" si="31"/>
        <v>0</v>
      </c>
      <c r="L165" s="66">
        <f t="shared" si="31"/>
        <v>79911</v>
      </c>
    </row>
    <row r="166" spans="1:12" ht="12.75" customHeight="1">
      <c r="A166" s="57"/>
      <c r="B166" s="107"/>
      <c r="C166" s="59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1:12" ht="12.75" customHeight="1">
      <c r="A167" s="57"/>
      <c r="B167" s="107">
        <v>5.053</v>
      </c>
      <c r="C167" s="59" t="s">
        <v>44</v>
      </c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1:12" ht="12.75" customHeight="1">
      <c r="A168" s="57"/>
      <c r="B168" s="116">
        <v>45</v>
      </c>
      <c r="C168" s="62" t="s">
        <v>31</v>
      </c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1:12" ht="12.75" customHeight="1">
      <c r="A169" s="57"/>
      <c r="B169" s="106" t="s">
        <v>59</v>
      </c>
      <c r="C169" s="62" t="s">
        <v>60</v>
      </c>
      <c r="D169" s="75">
        <v>0</v>
      </c>
      <c r="E169" s="94">
        <v>1124</v>
      </c>
      <c r="F169" s="75">
        <v>0</v>
      </c>
      <c r="G169" s="94">
        <v>796</v>
      </c>
      <c r="H169" s="75">
        <v>0</v>
      </c>
      <c r="I169" s="94">
        <v>1125</v>
      </c>
      <c r="J169" s="75">
        <v>0</v>
      </c>
      <c r="K169" s="94">
        <v>1214</v>
      </c>
      <c r="L169" s="94">
        <f>SUM(J169:K169)</f>
        <v>1214</v>
      </c>
    </row>
    <row r="170" spans="1:12" ht="12.75" customHeight="1">
      <c r="A170" s="57"/>
      <c r="B170" s="106"/>
      <c r="C170" s="62"/>
      <c r="D170" s="94"/>
      <c r="E170" s="94"/>
      <c r="F170" s="77"/>
      <c r="G170" s="94"/>
      <c r="H170" s="94"/>
      <c r="I170" s="94"/>
      <c r="J170" s="77"/>
      <c r="K170" s="94"/>
      <c r="L170" s="94"/>
    </row>
    <row r="171" spans="1:12" ht="12.75" customHeight="1">
      <c r="A171" s="57"/>
      <c r="B171" s="100">
        <v>48</v>
      </c>
      <c r="C171" s="62" t="s">
        <v>33</v>
      </c>
      <c r="D171" s="94"/>
      <c r="E171" s="94"/>
      <c r="F171" s="77"/>
      <c r="G171" s="94"/>
      <c r="H171" s="94"/>
      <c r="I171" s="94"/>
      <c r="J171" s="77"/>
      <c r="K171" s="94"/>
      <c r="L171" s="94"/>
    </row>
    <row r="172" spans="1:12" ht="12.75" customHeight="1">
      <c r="A172" s="57"/>
      <c r="B172" s="106" t="s">
        <v>61</v>
      </c>
      <c r="C172" s="62" t="s">
        <v>60</v>
      </c>
      <c r="D172" s="78">
        <v>0</v>
      </c>
      <c r="E172" s="101">
        <v>169</v>
      </c>
      <c r="F172" s="78">
        <v>0</v>
      </c>
      <c r="G172" s="94">
        <v>170</v>
      </c>
      <c r="H172" s="78">
        <v>0</v>
      </c>
      <c r="I172" s="94">
        <v>170</v>
      </c>
      <c r="J172" s="78">
        <v>0</v>
      </c>
      <c r="K172" s="94">
        <v>184</v>
      </c>
      <c r="L172" s="94">
        <f>SUM(J172:K172)</f>
        <v>184</v>
      </c>
    </row>
    <row r="173" spans="1:12" ht="12.75" customHeight="1">
      <c r="A173" s="57" t="s">
        <v>18</v>
      </c>
      <c r="B173" s="107">
        <v>5.053</v>
      </c>
      <c r="C173" s="59" t="s">
        <v>44</v>
      </c>
      <c r="D173" s="65">
        <f aca="true" t="shared" si="32" ref="D173:L173">SUM(D169:D172)</f>
        <v>0</v>
      </c>
      <c r="E173" s="99">
        <f t="shared" si="32"/>
        <v>1293</v>
      </c>
      <c r="F173" s="65">
        <f>SUM(F169:F172)</f>
        <v>0</v>
      </c>
      <c r="G173" s="99">
        <f>SUM(G169:G172)</f>
        <v>966</v>
      </c>
      <c r="H173" s="65">
        <f t="shared" si="32"/>
        <v>0</v>
      </c>
      <c r="I173" s="99">
        <f t="shared" si="32"/>
        <v>1295</v>
      </c>
      <c r="J173" s="65">
        <f t="shared" si="32"/>
        <v>0</v>
      </c>
      <c r="K173" s="99">
        <f t="shared" si="32"/>
        <v>1398</v>
      </c>
      <c r="L173" s="99">
        <f t="shared" si="32"/>
        <v>1398</v>
      </c>
    </row>
    <row r="174" spans="1:12" ht="12.75" customHeight="1">
      <c r="A174" s="57"/>
      <c r="B174" s="107"/>
      <c r="C174" s="5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1:12" ht="12.75" customHeight="1">
      <c r="A175" s="57"/>
      <c r="B175" s="107">
        <v>5.8</v>
      </c>
      <c r="C175" s="59" t="s">
        <v>47</v>
      </c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1:12" ht="12.75" customHeight="1">
      <c r="A176" s="57"/>
      <c r="B176" s="114">
        <v>44</v>
      </c>
      <c r="C176" s="62" t="s">
        <v>23</v>
      </c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1:12" ht="12.75" customHeight="1">
      <c r="A177" s="57"/>
      <c r="B177" s="117" t="s">
        <v>62</v>
      </c>
      <c r="C177" s="62" t="s">
        <v>63</v>
      </c>
      <c r="D177" s="75">
        <v>0</v>
      </c>
      <c r="E177" s="75">
        <v>0</v>
      </c>
      <c r="F177" s="77">
        <v>1</v>
      </c>
      <c r="G177" s="75">
        <v>0</v>
      </c>
      <c r="H177" s="77">
        <v>1</v>
      </c>
      <c r="I177" s="75">
        <v>0</v>
      </c>
      <c r="J177" s="75">
        <v>0</v>
      </c>
      <c r="K177" s="75">
        <v>0</v>
      </c>
      <c r="L177" s="75">
        <f>SUM(J177:K177)</f>
        <v>0</v>
      </c>
    </row>
    <row r="178" spans="1:12" ht="25.5">
      <c r="A178" s="57"/>
      <c r="B178" s="117" t="s">
        <v>249</v>
      </c>
      <c r="C178" s="118" t="s">
        <v>250</v>
      </c>
      <c r="D178" s="75">
        <v>0</v>
      </c>
      <c r="E178" s="75">
        <v>0</v>
      </c>
      <c r="F178" s="77">
        <v>1148</v>
      </c>
      <c r="G178" s="75">
        <v>0</v>
      </c>
      <c r="H178" s="77">
        <v>1148</v>
      </c>
      <c r="I178" s="75">
        <v>0</v>
      </c>
      <c r="J178" s="77">
        <v>1148</v>
      </c>
      <c r="K178" s="75">
        <v>0</v>
      </c>
      <c r="L178" s="77">
        <f>SUM(J178:K178)</f>
        <v>1148</v>
      </c>
    </row>
    <row r="179" spans="1:12" ht="12.75" customHeight="1">
      <c r="A179" s="57"/>
      <c r="B179" s="117" t="s">
        <v>254</v>
      </c>
      <c r="C179" s="118" t="s">
        <v>281</v>
      </c>
      <c r="D179" s="78">
        <v>0</v>
      </c>
      <c r="E179" s="78">
        <v>0</v>
      </c>
      <c r="F179" s="80">
        <v>6240</v>
      </c>
      <c r="G179" s="78">
        <v>0</v>
      </c>
      <c r="H179" s="80">
        <v>12538</v>
      </c>
      <c r="I179" s="78">
        <v>0</v>
      </c>
      <c r="J179" s="80">
        <v>10000</v>
      </c>
      <c r="K179" s="78">
        <v>0</v>
      </c>
      <c r="L179" s="80">
        <f>SUM(J179:K179)</f>
        <v>10000</v>
      </c>
    </row>
    <row r="180" spans="1:12" ht="12.75" customHeight="1">
      <c r="A180" s="57" t="s">
        <v>18</v>
      </c>
      <c r="B180" s="107">
        <v>5.8</v>
      </c>
      <c r="C180" s="59" t="s">
        <v>47</v>
      </c>
      <c r="D180" s="78">
        <f>SUM(D177:D179)</f>
        <v>0</v>
      </c>
      <c r="E180" s="78">
        <f>SUM(E177:E179)</f>
        <v>0</v>
      </c>
      <c r="F180" s="80">
        <f>SUM(F177:F179)</f>
        <v>7389</v>
      </c>
      <c r="G180" s="78">
        <f aca="true" t="shared" si="33" ref="G180:L180">SUM(G177:G179)</f>
        <v>0</v>
      </c>
      <c r="H180" s="80">
        <f t="shared" si="33"/>
        <v>13687</v>
      </c>
      <c r="I180" s="78">
        <f t="shared" si="33"/>
        <v>0</v>
      </c>
      <c r="J180" s="80">
        <f t="shared" si="33"/>
        <v>11148</v>
      </c>
      <c r="K180" s="78">
        <f t="shared" si="33"/>
        <v>0</v>
      </c>
      <c r="L180" s="80">
        <f t="shared" si="33"/>
        <v>11148</v>
      </c>
    </row>
    <row r="181" spans="1:12" ht="12.75" customHeight="1">
      <c r="A181" s="69" t="s">
        <v>18</v>
      </c>
      <c r="B181" s="187">
        <v>5</v>
      </c>
      <c r="C181" s="108" t="s">
        <v>53</v>
      </c>
      <c r="D181" s="99">
        <f aca="true" t="shared" si="34" ref="D181:L181">D165+D146+D173+D180</f>
        <v>78875</v>
      </c>
      <c r="E181" s="99">
        <f t="shared" si="34"/>
        <v>1293</v>
      </c>
      <c r="F181" s="66">
        <f t="shared" si="34"/>
        <v>66414</v>
      </c>
      <c r="G181" s="99">
        <f t="shared" si="34"/>
        <v>966</v>
      </c>
      <c r="H181" s="99">
        <f t="shared" si="34"/>
        <v>113574</v>
      </c>
      <c r="I181" s="99">
        <f t="shared" si="34"/>
        <v>1295</v>
      </c>
      <c r="J181" s="66">
        <f t="shared" si="34"/>
        <v>98675</v>
      </c>
      <c r="K181" s="99">
        <f t="shared" si="34"/>
        <v>1398</v>
      </c>
      <c r="L181" s="99">
        <f t="shared" si="34"/>
        <v>100073</v>
      </c>
    </row>
    <row r="182" spans="1:12" ht="0.75" customHeight="1">
      <c r="A182" s="57"/>
      <c r="B182" s="95"/>
      <c r="C182" s="62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1:12" ht="12.75">
      <c r="A183" s="57"/>
      <c r="B183" s="57">
        <v>80</v>
      </c>
      <c r="C183" s="62" t="s">
        <v>29</v>
      </c>
      <c r="D183" s="96"/>
      <c r="E183" s="96"/>
      <c r="F183" s="96"/>
      <c r="G183" s="96"/>
      <c r="H183" s="96"/>
      <c r="I183" s="96"/>
      <c r="J183" s="96"/>
      <c r="K183" s="96"/>
      <c r="L183" s="96"/>
    </row>
    <row r="184" spans="1:12" ht="12.75">
      <c r="A184" s="57"/>
      <c r="B184" s="107">
        <v>80.001</v>
      </c>
      <c r="C184" s="59" t="s">
        <v>42</v>
      </c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ht="12.75">
      <c r="A185" s="57"/>
      <c r="B185" s="119">
        <v>44</v>
      </c>
      <c r="C185" s="62" t="s">
        <v>23</v>
      </c>
      <c r="D185" s="96"/>
      <c r="E185" s="96"/>
      <c r="F185" s="96"/>
      <c r="G185" s="96"/>
      <c r="H185" s="96"/>
      <c r="I185" s="96"/>
      <c r="J185" s="96"/>
      <c r="K185" s="96"/>
      <c r="L185" s="96"/>
    </row>
    <row r="186" spans="1:12" ht="12.75">
      <c r="A186" s="57"/>
      <c r="B186" s="74" t="s">
        <v>64</v>
      </c>
      <c r="C186" s="62" t="s">
        <v>43</v>
      </c>
      <c r="D186" s="179">
        <v>7526</v>
      </c>
      <c r="E186" s="179">
        <v>11522</v>
      </c>
      <c r="F186" s="64">
        <v>5102</v>
      </c>
      <c r="G186" s="98">
        <v>12538</v>
      </c>
      <c r="H186" s="98">
        <v>7775</v>
      </c>
      <c r="I186" s="98">
        <f>12538-14</f>
        <v>12524</v>
      </c>
      <c r="J186" s="64">
        <v>5710</v>
      </c>
      <c r="K186" s="98">
        <v>14837</v>
      </c>
      <c r="L186" s="98">
        <f aca="true" t="shared" si="35" ref="L186:L192">SUM(J186:K186)</f>
        <v>20547</v>
      </c>
    </row>
    <row r="187" spans="1:12" ht="12.75">
      <c r="A187" s="57"/>
      <c r="B187" s="74" t="s">
        <v>65</v>
      </c>
      <c r="C187" s="62" t="s">
        <v>51</v>
      </c>
      <c r="D187" s="179">
        <v>7485</v>
      </c>
      <c r="E187" s="120">
        <v>0</v>
      </c>
      <c r="F187" s="64">
        <v>2612</v>
      </c>
      <c r="G187" s="63">
        <v>0</v>
      </c>
      <c r="H187" s="98">
        <v>5345</v>
      </c>
      <c r="I187" s="63">
        <v>0</v>
      </c>
      <c r="J187" s="64">
        <v>5352</v>
      </c>
      <c r="K187" s="63">
        <v>0</v>
      </c>
      <c r="L187" s="64">
        <f t="shared" si="35"/>
        <v>5352</v>
      </c>
    </row>
    <row r="188" spans="1:12" ht="12.75">
      <c r="A188" s="57"/>
      <c r="B188" s="74" t="s">
        <v>66</v>
      </c>
      <c r="C188" s="62" t="s">
        <v>26</v>
      </c>
      <c r="D188" s="179">
        <v>890</v>
      </c>
      <c r="E188" s="180">
        <v>56</v>
      </c>
      <c r="F188" s="64">
        <v>1</v>
      </c>
      <c r="G188" s="98">
        <v>57</v>
      </c>
      <c r="H188" s="98">
        <v>451</v>
      </c>
      <c r="I188" s="98">
        <v>57</v>
      </c>
      <c r="J188" s="64">
        <v>1</v>
      </c>
      <c r="K188" s="98">
        <v>60</v>
      </c>
      <c r="L188" s="98">
        <f t="shared" si="35"/>
        <v>61</v>
      </c>
    </row>
    <row r="189" spans="1:12" ht="12.75">
      <c r="A189" s="57"/>
      <c r="B189" s="74" t="s">
        <v>67</v>
      </c>
      <c r="C189" s="62" t="s">
        <v>28</v>
      </c>
      <c r="D189" s="98">
        <v>2498</v>
      </c>
      <c r="E189" s="179">
        <v>110</v>
      </c>
      <c r="F189" s="64">
        <v>302</v>
      </c>
      <c r="G189" s="98">
        <v>125</v>
      </c>
      <c r="H189" s="98">
        <v>1802</v>
      </c>
      <c r="I189" s="98">
        <v>125</v>
      </c>
      <c r="J189" s="64">
        <v>1</v>
      </c>
      <c r="K189" s="98">
        <v>136</v>
      </c>
      <c r="L189" s="98">
        <f t="shared" si="35"/>
        <v>137</v>
      </c>
    </row>
    <row r="190" spans="1:12" ht="12.75">
      <c r="A190" s="57"/>
      <c r="B190" s="74" t="s">
        <v>159</v>
      </c>
      <c r="C190" s="62" t="s">
        <v>160</v>
      </c>
      <c r="D190" s="77">
        <v>199</v>
      </c>
      <c r="E190" s="120">
        <v>0</v>
      </c>
      <c r="F190" s="64">
        <v>1</v>
      </c>
      <c r="G190" s="75">
        <v>0</v>
      </c>
      <c r="H190" s="77">
        <v>1</v>
      </c>
      <c r="I190" s="75">
        <v>0</v>
      </c>
      <c r="J190" s="63">
        <v>0</v>
      </c>
      <c r="K190" s="75">
        <v>0</v>
      </c>
      <c r="L190" s="63">
        <f t="shared" si="35"/>
        <v>0</v>
      </c>
    </row>
    <row r="191" spans="1:12" ht="12.75">
      <c r="A191" s="57"/>
      <c r="B191" s="74" t="s">
        <v>161</v>
      </c>
      <c r="C191" s="62" t="s">
        <v>50</v>
      </c>
      <c r="D191" s="77">
        <v>500</v>
      </c>
      <c r="E191" s="75">
        <v>0</v>
      </c>
      <c r="F191" s="64">
        <v>1</v>
      </c>
      <c r="G191" s="75">
        <v>0</v>
      </c>
      <c r="H191" s="77">
        <v>1</v>
      </c>
      <c r="I191" s="75">
        <v>0</v>
      </c>
      <c r="J191" s="64">
        <v>1</v>
      </c>
      <c r="K191" s="75">
        <v>0</v>
      </c>
      <c r="L191" s="64">
        <f t="shared" si="35"/>
        <v>1</v>
      </c>
    </row>
    <row r="192" spans="1:12" ht="12.75">
      <c r="A192" s="57"/>
      <c r="B192" s="74" t="s">
        <v>68</v>
      </c>
      <c r="C192" s="62" t="s">
        <v>69</v>
      </c>
      <c r="D192" s="98">
        <v>650</v>
      </c>
      <c r="E192" s="98">
        <v>328</v>
      </c>
      <c r="F192" s="64">
        <v>1</v>
      </c>
      <c r="G192" s="98">
        <v>330</v>
      </c>
      <c r="H192" s="98">
        <v>401</v>
      </c>
      <c r="I192" s="98">
        <v>330</v>
      </c>
      <c r="J192" s="64">
        <v>1</v>
      </c>
      <c r="K192" s="98">
        <v>350</v>
      </c>
      <c r="L192" s="98">
        <f t="shared" si="35"/>
        <v>351</v>
      </c>
    </row>
    <row r="193" spans="1:12" ht="12.75">
      <c r="A193" s="57" t="s">
        <v>18</v>
      </c>
      <c r="B193" s="119">
        <v>44</v>
      </c>
      <c r="C193" s="62" t="s">
        <v>23</v>
      </c>
      <c r="D193" s="66">
        <f aca="true" t="shared" si="36" ref="D193:L193">SUM(D186:D192)</f>
        <v>19748</v>
      </c>
      <c r="E193" s="66">
        <f>SUM(E186:E192)</f>
        <v>12016</v>
      </c>
      <c r="F193" s="66">
        <f>SUM(F186:F192)</f>
        <v>8020</v>
      </c>
      <c r="G193" s="66">
        <f>SUM(G186:G192)</f>
        <v>13050</v>
      </c>
      <c r="H193" s="66">
        <f t="shared" si="36"/>
        <v>15776</v>
      </c>
      <c r="I193" s="66">
        <f t="shared" si="36"/>
        <v>13036</v>
      </c>
      <c r="J193" s="66">
        <f t="shared" si="36"/>
        <v>11066</v>
      </c>
      <c r="K193" s="66">
        <f t="shared" si="36"/>
        <v>15383</v>
      </c>
      <c r="L193" s="66">
        <f t="shared" si="36"/>
        <v>26449</v>
      </c>
    </row>
    <row r="194" spans="1:12" ht="12.75">
      <c r="A194" s="57"/>
      <c r="B194" s="121"/>
      <c r="C194" s="62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1:12" ht="12.75">
      <c r="A195" s="57"/>
      <c r="B195" s="119">
        <v>48</v>
      </c>
      <c r="C195" s="62" t="s">
        <v>33</v>
      </c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1:12" ht="12.75">
      <c r="A196" s="57"/>
      <c r="B196" s="74" t="s">
        <v>70</v>
      </c>
      <c r="C196" s="62" t="s">
        <v>43</v>
      </c>
      <c r="D196" s="94">
        <v>11912</v>
      </c>
      <c r="E196" s="94">
        <v>4120</v>
      </c>
      <c r="F196" s="77">
        <v>5279</v>
      </c>
      <c r="G196" s="94">
        <v>5518</v>
      </c>
      <c r="H196" s="94">
        <v>8335</v>
      </c>
      <c r="I196" s="94">
        <f>5518-60</f>
        <v>5458</v>
      </c>
      <c r="J196" s="77">
        <f>6369-6</f>
        <v>6363</v>
      </c>
      <c r="K196" s="94">
        <v>6914</v>
      </c>
      <c r="L196" s="94">
        <f>SUM(J196:K196)</f>
        <v>13277</v>
      </c>
    </row>
    <row r="197" spans="1:12" ht="12.75">
      <c r="A197" s="57"/>
      <c r="B197" s="74" t="s">
        <v>116</v>
      </c>
      <c r="C197" s="62" t="s">
        <v>51</v>
      </c>
      <c r="D197" s="94">
        <v>2252</v>
      </c>
      <c r="E197" s="75">
        <v>0</v>
      </c>
      <c r="F197" s="77">
        <v>854</v>
      </c>
      <c r="G197" s="75">
        <v>0</v>
      </c>
      <c r="H197" s="94">
        <v>1330</v>
      </c>
      <c r="I197" s="75">
        <v>0</v>
      </c>
      <c r="J197" s="77">
        <v>1533</v>
      </c>
      <c r="K197" s="75">
        <v>0</v>
      </c>
      <c r="L197" s="77">
        <f>SUM(J197:K197)</f>
        <v>1533</v>
      </c>
    </row>
    <row r="198" spans="1:12" ht="12.75">
      <c r="A198" s="57"/>
      <c r="B198" s="74" t="s">
        <v>71</v>
      </c>
      <c r="C198" s="62" t="s">
        <v>26</v>
      </c>
      <c r="D198" s="98">
        <v>195</v>
      </c>
      <c r="E198" s="98">
        <v>15</v>
      </c>
      <c r="F198" s="64">
        <v>1</v>
      </c>
      <c r="G198" s="98">
        <v>14</v>
      </c>
      <c r="H198" s="98">
        <v>151</v>
      </c>
      <c r="I198" s="98">
        <v>14</v>
      </c>
      <c r="J198" s="64">
        <v>1</v>
      </c>
      <c r="K198" s="98">
        <v>20</v>
      </c>
      <c r="L198" s="98">
        <f>SUM(J198:K198)</f>
        <v>21</v>
      </c>
    </row>
    <row r="199" spans="1:12" ht="12.75">
      <c r="A199" s="57"/>
      <c r="B199" s="74" t="s">
        <v>72</v>
      </c>
      <c r="C199" s="62" t="s">
        <v>28</v>
      </c>
      <c r="D199" s="94">
        <v>795</v>
      </c>
      <c r="E199" s="94">
        <v>36</v>
      </c>
      <c r="F199" s="77">
        <v>153</v>
      </c>
      <c r="G199" s="94">
        <v>40</v>
      </c>
      <c r="H199" s="94">
        <v>653</v>
      </c>
      <c r="I199" s="94">
        <v>40</v>
      </c>
      <c r="J199" s="77">
        <v>1</v>
      </c>
      <c r="K199" s="94">
        <v>50</v>
      </c>
      <c r="L199" s="94">
        <f>SUM(J199:K199)</f>
        <v>51</v>
      </c>
    </row>
    <row r="200" spans="1:12" ht="12.75">
      <c r="A200" s="57" t="s">
        <v>18</v>
      </c>
      <c r="B200" s="119">
        <v>48</v>
      </c>
      <c r="C200" s="62" t="s">
        <v>33</v>
      </c>
      <c r="D200" s="99">
        <f aca="true" t="shared" si="37" ref="D200:L200">SUM(D196:D199)</f>
        <v>15154</v>
      </c>
      <c r="E200" s="99">
        <f t="shared" si="37"/>
        <v>4171</v>
      </c>
      <c r="F200" s="66">
        <f>SUM(F196:F199)</f>
        <v>6287</v>
      </c>
      <c r="G200" s="99">
        <f>SUM(G196:G199)</f>
        <v>5572</v>
      </c>
      <c r="H200" s="99">
        <f t="shared" si="37"/>
        <v>10469</v>
      </c>
      <c r="I200" s="99">
        <f t="shared" si="37"/>
        <v>5512</v>
      </c>
      <c r="J200" s="66">
        <f t="shared" si="37"/>
        <v>7898</v>
      </c>
      <c r="K200" s="99">
        <f t="shared" si="37"/>
        <v>6984</v>
      </c>
      <c r="L200" s="99">
        <f t="shared" si="37"/>
        <v>14882</v>
      </c>
    </row>
    <row r="201" spans="1:12" ht="12.75">
      <c r="A201" s="57" t="s">
        <v>18</v>
      </c>
      <c r="B201" s="107">
        <v>80.001</v>
      </c>
      <c r="C201" s="59" t="s">
        <v>42</v>
      </c>
      <c r="D201" s="99">
        <f aca="true" t="shared" si="38" ref="D201:L201">D200+D193</f>
        <v>34902</v>
      </c>
      <c r="E201" s="99">
        <f t="shared" si="38"/>
        <v>16187</v>
      </c>
      <c r="F201" s="66">
        <f>F200+F193</f>
        <v>14307</v>
      </c>
      <c r="G201" s="99">
        <f>G200+G193</f>
        <v>18622</v>
      </c>
      <c r="H201" s="99">
        <f t="shared" si="38"/>
        <v>26245</v>
      </c>
      <c r="I201" s="99">
        <f t="shared" si="38"/>
        <v>18548</v>
      </c>
      <c r="J201" s="66">
        <f t="shared" si="38"/>
        <v>18964</v>
      </c>
      <c r="K201" s="99">
        <f t="shared" si="38"/>
        <v>22367</v>
      </c>
      <c r="L201" s="99">
        <f t="shared" si="38"/>
        <v>41331</v>
      </c>
    </row>
    <row r="202" spans="1:12" ht="12.75">
      <c r="A202" s="57"/>
      <c r="B202" s="107"/>
      <c r="C202" s="59"/>
      <c r="D202" s="94"/>
      <c r="E202" s="94"/>
      <c r="F202" s="77"/>
      <c r="G202" s="94"/>
      <c r="H202" s="94"/>
      <c r="I202" s="94"/>
      <c r="J202" s="77"/>
      <c r="K202" s="94"/>
      <c r="L202" s="94"/>
    </row>
    <row r="203" spans="1:12" ht="12.75">
      <c r="A203" s="57"/>
      <c r="B203" s="107">
        <v>80.8</v>
      </c>
      <c r="C203" s="59" t="s">
        <v>47</v>
      </c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ht="12.75">
      <c r="A204" s="57"/>
      <c r="B204" s="72">
        <v>61</v>
      </c>
      <c r="C204" s="62" t="s">
        <v>73</v>
      </c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1:12" ht="12.75">
      <c r="A205" s="57"/>
      <c r="B205" s="72">
        <v>45</v>
      </c>
      <c r="C205" s="88" t="s">
        <v>31</v>
      </c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1:12" ht="12.75">
      <c r="A206" s="57"/>
      <c r="B206" s="113" t="s">
        <v>74</v>
      </c>
      <c r="C206" s="88" t="s">
        <v>43</v>
      </c>
      <c r="D206" s="63">
        <v>0</v>
      </c>
      <c r="E206" s="98">
        <v>6548</v>
      </c>
      <c r="F206" s="63">
        <v>0</v>
      </c>
      <c r="G206" s="98">
        <v>4232</v>
      </c>
      <c r="H206" s="63">
        <v>0</v>
      </c>
      <c r="I206" s="98">
        <v>4232</v>
      </c>
      <c r="J206" s="63">
        <v>0</v>
      </c>
      <c r="K206" s="98">
        <v>5149</v>
      </c>
      <c r="L206" s="98">
        <f>SUM(J206:K206)</f>
        <v>5149</v>
      </c>
    </row>
    <row r="207" spans="1:12" ht="12.75">
      <c r="A207" s="57"/>
      <c r="B207" s="74" t="s">
        <v>75</v>
      </c>
      <c r="C207" s="62" t="s">
        <v>76</v>
      </c>
      <c r="D207" s="98">
        <v>3180</v>
      </c>
      <c r="E207" s="63">
        <v>0</v>
      </c>
      <c r="F207" s="64">
        <v>1</v>
      </c>
      <c r="G207" s="63">
        <v>0</v>
      </c>
      <c r="H207" s="98">
        <v>1501</v>
      </c>
      <c r="I207" s="63">
        <v>0</v>
      </c>
      <c r="J207" s="63">
        <v>0</v>
      </c>
      <c r="K207" s="63">
        <v>0</v>
      </c>
      <c r="L207" s="63">
        <f>SUM(J207:K207)</f>
        <v>0</v>
      </c>
    </row>
    <row r="208" spans="1:12" ht="12.75">
      <c r="A208" s="57"/>
      <c r="B208" s="74" t="s">
        <v>77</v>
      </c>
      <c r="C208" s="62" t="s">
        <v>50</v>
      </c>
      <c r="D208" s="98">
        <v>1736</v>
      </c>
      <c r="E208" s="63">
        <v>0</v>
      </c>
      <c r="F208" s="64">
        <v>1</v>
      </c>
      <c r="G208" s="63">
        <v>0</v>
      </c>
      <c r="H208" s="98">
        <v>1201</v>
      </c>
      <c r="I208" s="63">
        <v>0</v>
      </c>
      <c r="J208" s="63">
        <v>0</v>
      </c>
      <c r="K208" s="63">
        <v>0</v>
      </c>
      <c r="L208" s="63">
        <f>SUM(J208:K208)</f>
        <v>0</v>
      </c>
    </row>
    <row r="209" spans="1:12" ht="12.75">
      <c r="A209" s="57"/>
      <c r="B209" s="74" t="s">
        <v>78</v>
      </c>
      <c r="C209" s="62" t="s">
        <v>69</v>
      </c>
      <c r="D209" s="98">
        <v>1833</v>
      </c>
      <c r="E209" s="63">
        <v>0</v>
      </c>
      <c r="F209" s="64">
        <v>1</v>
      </c>
      <c r="G209" s="63">
        <v>0</v>
      </c>
      <c r="H209" s="98">
        <v>1001</v>
      </c>
      <c r="I209" s="63">
        <v>0</v>
      </c>
      <c r="J209" s="63">
        <v>0</v>
      </c>
      <c r="K209" s="63">
        <v>0</v>
      </c>
      <c r="L209" s="63">
        <f>SUM(J209:K209)</f>
        <v>0</v>
      </c>
    </row>
    <row r="210" spans="1:12" ht="12.75">
      <c r="A210" s="57" t="s">
        <v>18</v>
      </c>
      <c r="B210" s="72">
        <v>45</v>
      </c>
      <c r="C210" s="88" t="s">
        <v>31</v>
      </c>
      <c r="D210" s="99">
        <f aca="true" t="shared" si="39" ref="D210:L210">SUM(D204:D209)</f>
        <v>6749</v>
      </c>
      <c r="E210" s="99">
        <f t="shared" si="39"/>
        <v>6548</v>
      </c>
      <c r="F210" s="66">
        <f>SUM(F204:F209)</f>
        <v>3</v>
      </c>
      <c r="G210" s="99">
        <f>SUM(G204:G209)</f>
        <v>4232</v>
      </c>
      <c r="H210" s="99">
        <f t="shared" si="39"/>
        <v>3703</v>
      </c>
      <c r="I210" s="99">
        <f t="shared" si="39"/>
        <v>4232</v>
      </c>
      <c r="J210" s="65">
        <f t="shared" si="39"/>
        <v>0</v>
      </c>
      <c r="K210" s="99">
        <f t="shared" si="39"/>
        <v>5149</v>
      </c>
      <c r="L210" s="99">
        <f t="shared" si="39"/>
        <v>5149</v>
      </c>
    </row>
    <row r="211" spans="1:12" ht="12.75">
      <c r="A211" s="57"/>
      <c r="B211" s="74"/>
      <c r="C211" s="62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1:12" ht="12.75">
      <c r="A212" s="57"/>
      <c r="B212" s="122">
        <v>48</v>
      </c>
      <c r="C212" s="88" t="s">
        <v>33</v>
      </c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1:12" ht="12.75">
      <c r="A213" s="57"/>
      <c r="B213" s="113" t="s">
        <v>79</v>
      </c>
      <c r="C213" s="88" t="s">
        <v>43</v>
      </c>
      <c r="D213" s="75">
        <v>0</v>
      </c>
      <c r="E213" s="94">
        <v>4938</v>
      </c>
      <c r="F213" s="75">
        <v>0</v>
      </c>
      <c r="G213" s="94">
        <v>6563</v>
      </c>
      <c r="H213" s="75">
        <v>0</v>
      </c>
      <c r="I213" s="94">
        <f>6563-1243</f>
        <v>5320</v>
      </c>
      <c r="J213" s="75">
        <v>0</v>
      </c>
      <c r="K213" s="94">
        <v>6075</v>
      </c>
      <c r="L213" s="94">
        <f>SUM(J213:K213)</f>
        <v>6075</v>
      </c>
    </row>
    <row r="214" spans="1:12" ht="12.75">
      <c r="A214" s="57"/>
      <c r="B214" s="74" t="s">
        <v>80</v>
      </c>
      <c r="C214" s="62" t="s">
        <v>76</v>
      </c>
      <c r="D214" s="94">
        <v>600</v>
      </c>
      <c r="E214" s="75">
        <v>0</v>
      </c>
      <c r="F214" s="77">
        <v>1</v>
      </c>
      <c r="G214" s="75">
        <v>0</v>
      </c>
      <c r="H214" s="94">
        <v>801</v>
      </c>
      <c r="I214" s="75">
        <v>0</v>
      </c>
      <c r="J214" s="75">
        <v>0</v>
      </c>
      <c r="K214" s="75">
        <v>0</v>
      </c>
      <c r="L214" s="75">
        <f>SUM(J214:K214)</f>
        <v>0</v>
      </c>
    </row>
    <row r="215" spans="1:12" ht="12.75">
      <c r="A215" s="69"/>
      <c r="B215" s="175" t="s">
        <v>81</v>
      </c>
      <c r="C215" s="108" t="s">
        <v>69</v>
      </c>
      <c r="D215" s="101">
        <v>400</v>
      </c>
      <c r="E215" s="78">
        <v>0</v>
      </c>
      <c r="F215" s="80">
        <v>1</v>
      </c>
      <c r="G215" s="78">
        <v>0</v>
      </c>
      <c r="H215" s="101">
        <v>501</v>
      </c>
      <c r="I215" s="78">
        <v>0</v>
      </c>
      <c r="J215" s="78">
        <v>0</v>
      </c>
      <c r="K215" s="78">
        <v>0</v>
      </c>
      <c r="L215" s="78">
        <f>SUM(J215:K215)</f>
        <v>0</v>
      </c>
    </row>
    <row r="216" spans="1:12" ht="13.5" customHeight="1">
      <c r="A216" s="57" t="s">
        <v>18</v>
      </c>
      <c r="B216" s="122">
        <v>48</v>
      </c>
      <c r="C216" s="88" t="s">
        <v>33</v>
      </c>
      <c r="D216" s="101">
        <f aca="true" t="shared" si="40" ref="D216:L216">SUM(D213:D215)</f>
        <v>1000</v>
      </c>
      <c r="E216" s="101">
        <f t="shared" si="40"/>
        <v>4938</v>
      </c>
      <c r="F216" s="80">
        <f>SUM(F213:F215)</f>
        <v>2</v>
      </c>
      <c r="G216" s="101">
        <f>SUM(G213:G215)</f>
        <v>6563</v>
      </c>
      <c r="H216" s="101">
        <f t="shared" si="40"/>
        <v>1302</v>
      </c>
      <c r="I216" s="101">
        <f t="shared" si="40"/>
        <v>5320</v>
      </c>
      <c r="J216" s="78">
        <f t="shared" si="40"/>
        <v>0</v>
      </c>
      <c r="K216" s="101">
        <f t="shared" si="40"/>
        <v>6075</v>
      </c>
      <c r="L216" s="101">
        <f t="shared" si="40"/>
        <v>6075</v>
      </c>
    </row>
    <row r="217" spans="1:12" ht="13.5" customHeight="1">
      <c r="A217" s="57" t="s">
        <v>18</v>
      </c>
      <c r="B217" s="72">
        <v>61</v>
      </c>
      <c r="C217" s="62" t="s">
        <v>73</v>
      </c>
      <c r="D217" s="99">
        <f aca="true" t="shared" si="41" ref="D217:L217">D216+D210</f>
        <v>7749</v>
      </c>
      <c r="E217" s="99">
        <f t="shared" si="41"/>
        <v>11486</v>
      </c>
      <c r="F217" s="66">
        <f>F216+F210</f>
        <v>5</v>
      </c>
      <c r="G217" s="99">
        <f>G216+G210</f>
        <v>10795</v>
      </c>
      <c r="H217" s="99">
        <f t="shared" si="41"/>
        <v>5005</v>
      </c>
      <c r="I217" s="99">
        <f t="shared" si="41"/>
        <v>9552</v>
      </c>
      <c r="J217" s="65">
        <f t="shared" si="41"/>
        <v>0</v>
      </c>
      <c r="K217" s="99">
        <f t="shared" si="41"/>
        <v>11224</v>
      </c>
      <c r="L217" s="99">
        <f t="shared" si="41"/>
        <v>11224</v>
      </c>
    </row>
    <row r="218" spans="1:12" ht="13.5" customHeight="1">
      <c r="A218" s="57"/>
      <c r="B218" s="72"/>
      <c r="C218" s="62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1:12" ht="13.5" customHeight="1">
      <c r="A219" s="57"/>
      <c r="B219" s="72">
        <v>62</v>
      </c>
      <c r="C219" s="62" t="s">
        <v>82</v>
      </c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1:12" ht="13.5" customHeight="1">
      <c r="A220" s="57"/>
      <c r="B220" s="72">
        <v>45</v>
      </c>
      <c r="C220" s="62" t="s">
        <v>31</v>
      </c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1:12" ht="13.5" customHeight="1">
      <c r="A221" s="57"/>
      <c r="B221" s="113" t="s">
        <v>83</v>
      </c>
      <c r="C221" s="62" t="s">
        <v>51</v>
      </c>
      <c r="D221" s="75">
        <v>0</v>
      </c>
      <c r="E221" s="94">
        <v>1296</v>
      </c>
      <c r="F221" s="75">
        <v>0</v>
      </c>
      <c r="G221" s="94">
        <v>1467</v>
      </c>
      <c r="H221" s="75">
        <v>0</v>
      </c>
      <c r="I221" s="94">
        <v>1467</v>
      </c>
      <c r="J221" s="75">
        <v>0</v>
      </c>
      <c r="K221" s="94">
        <v>1468</v>
      </c>
      <c r="L221" s="94">
        <f>SUM(J221:K221)</f>
        <v>1468</v>
      </c>
    </row>
    <row r="222" spans="1:12" ht="13.5" customHeight="1">
      <c r="A222" s="57"/>
      <c r="B222" s="113" t="s">
        <v>84</v>
      </c>
      <c r="C222" s="62" t="s">
        <v>76</v>
      </c>
      <c r="D222" s="120">
        <v>0</v>
      </c>
      <c r="E222" s="94">
        <v>146</v>
      </c>
      <c r="F222" s="75">
        <v>0</v>
      </c>
      <c r="G222" s="75">
        <v>0</v>
      </c>
      <c r="H222" s="75">
        <v>0</v>
      </c>
      <c r="I222" s="94">
        <v>146</v>
      </c>
      <c r="J222" s="75">
        <v>0</v>
      </c>
      <c r="K222" s="77">
        <v>160</v>
      </c>
      <c r="L222" s="77">
        <f>SUM(J222:K222)</f>
        <v>160</v>
      </c>
    </row>
    <row r="223" spans="1:12" ht="13.5" customHeight="1">
      <c r="A223" s="57"/>
      <c r="B223" s="113" t="s">
        <v>85</v>
      </c>
      <c r="C223" s="62" t="s">
        <v>86</v>
      </c>
      <c r="D223" s="75">
        <v>0</v>
      </c>
      <c r="E223" s="94">
        <v>73</v>
      </c>
      <c r="F223" s="75">
        <v>0</v>
      </c>
      <c r="G223" s="75">
        <v>0</v>
      </c>
      <c r="H223" s="75">
        <v>0</v>
      </c>
      <c r="I223" s="94">
        <v>73</v>
      </c>
      <c r="J223" s="75">
        <v>0</v>
      </c>
      <c r="K223" s="77">
        <v>100</v>
      </c>
      <c r="L223" s="77">
        <f>SUM(J223:K223)</f>
        <v>100</v>
      </c>
    </row>
    <row r="224" spans="1:12" ht="13.5" customHeight="1">
      <c r="A224" s="57"/>
      <c r="B224" s="113" t="s">
        <v>87</v>
      </c>
      <c r="C224" s="62" t="s">
        <v>50</v>
      </c>
      <c r="D224" s="77">
        <v>107</v>
      </c>
      <c r="E224" s="94">
        <v>73</v>
      </c>
      <c r="F224" s="75">
        <v>0</v>
      </c>
      <c r="G224" s="75">
        <v>0</v>
      </c>
      <c r="H224" s="75">
        <v>0</v>
      </c>
      <c r="I224" s="94">
        <v>73</v>
      </c>
      <c r="J224" s="75">
        <v>0</v>
      </c>
      <c r="K224" s="77">
        <v>100</v>
      </c>
      <c r="L224" s="77">
        <f>SUM(J224:K224)</f>
        <v>100</v>
      </c>
    </row>
    <row r="225" spans="1:12" ht="13.5" customHeight="1">
      <c r="A225" s="57" t="s">
        <v>18</v>
      </c>
      <c r="B225" s="72">
        <v>62</v>
      </c>
      <c r="C225" s="62" t="s">
        <v>82</v>
      </c>
      <c r="D225" s="66">
        <f>SUM(D221:D224)</f>
        <v>107</v>
      </c>
      <c r="E225" s="99">
        <f aca="true" t="shared" si="42" ref="E225:L225">SUM(E221:E224)</f>
        <v>1588</v>
      </c>
      <c r="F225" s="65">
        <f>SUM(F221:F224)</f>
        <v>0</v>
      </c>
      <c r="G225" s="99">
        <f>SUM(G221:G224)</f>
        <v>1467</v>
      </c>
      <c r="H225" s="65">
        <f t="shared" si="42"/>
        <v>0</v>
      </c>
      <c r="I225" s="99">
        <f t="shared" si="42"/>
        <v>1759</v>
      </c>
      <c r="J225" s="65">
        <f t="shared" si="42"/>
        <v>0</v>
      </c>
      <c r="K225" s="99">
        <f t="shared" si="42"/>
        <v>1828</v>
      </c>
      <c r="L225" s="99">
        <f t="shared" si="42"/>
        <v>1828</v>
      </c>
    </row>
    <row r="226" spans="1:12" ht="13.5" customHeight="1">
      <c r="A226" s="57"/>
      <c r="B226" s="72"/>
      <c r="C226" s="62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1:12" ht="13.5" customHeight="1">
      <c r="A227" s="57"/>
      <c r="B227" s="113">
        <v>64</v>
      </c>
      <c r="C227" s="62" t="s">
        <v>105</v>
      </c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1:12" ht="13.5" customHeight="1">
      <c r="A228" s="57"/>
      <c r="B228" s="113">
        <v>45</v>
      </c>
      <c r="C228" s="62" t="s">
        <v>31</v>
      </c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1:12" ht="13.5" customHeight="1">
      <c r="A229" s="57"/>
      <c r="B229" s="113" t="s">
        <v>124</v>
      </c>
      <c r="C229" s="62" t="s">
        <v>76</v>
      </c>
      <c r="D229" s="75">
        <v>0</v>
      </c>
      <c r="E229" s="75">
        <v>0</v>
      </c>
      <c r="F229" s="77">
        <v>1</v>
      </c>
      <c r="G229" s="75">
        <v>0</v>
      </c>
      <c r="H229" s="94">
        <v>1</v>
      </c>
      <c r="I229" s="75">
        <v>0</v>
      </c>
      <c r="J229" s="75">
        <v>0</v>
      </c>
      <c r="K229" s="75">
        <v>0</v>
      </c>
      <c r="L229" s="75">
        <f>SUM(J229:K229)</f>
        <v>0</v>
      </c>
    </row>
    <row r="230" spans="1:12" ht="13.5" customHeight="1">
      <c r="A230" s="57"/>
      <c r="B230" s="113" t="s">
        <v>125</v>
      </c>
      <c r="C230" s="62" t="s">
        <v>50</v>
      </c>
      <c r="D230" s="75">
        <v>0</v>
      </c>
      <c r="E230" s="75">
        <v>0</v>
      </c>
      <c r="F230" s="77">
        <v>1</v>
      </c>
      <c r="G230" s="75">
        <v>0</v>
      </c>
      <c r="H230" s="94">
        <v>1</v>
      </c>
      <c r="I230" s="75">
        <v>0</v>
      </c>
      <c r="J230" s="75">
        <v>0</v>
      </c>
      <c r="K230" s="75">
        <v>0</v>
      </c>
      <c r="L230" s="75">
        <f>SUM(J230:K230)</f>
        <v>0</v>
      </c>
    </row>
    <row r="231" spans="1:12" ht="13.5" customHeight="1">
      <c r="A231" s="57"/>
      <c r="B231" s="113" t="s">
        <v>126</v>
      </c>
      <c r="C231" s="62" t="s">
        <v>69</v>
      </c>
      <c r="D231" s="75">
        <v>0</v>
      </c>
      <c r="E231" s="75">
        <v>0</v>
      </c>
      <c r="F231" s="77">
        <v>1</v>
      </c>
      <c r="G231" s="75">
        <v>0</v>
      </c>
      <c r="H231" s="94">
        <v>1</v>
      </c>
      <c r="I231" s="75">
        <v>0</v>
      </c>
      <c r="J231" s="75">
        <v>0</v>
      </c>
      <c r="K231" s="75">
        <v>0</v>
      </c>
      <c r="L231" s="75">
        <f>SUM(J231:K231)</f>
        <v>0</v>
      </c>
    </row>
    <row r="232" spans="1:12" ht="13.5" customHeight="1">
      <c r="A232" s="57" t="s">
        <v>18</v>
      </c>
      <c r="B232" s="72">
        <v>64</v>
      </c>
      <c r="C232" s="62" t="s">
        <v>105</v>
      </c>
      <c r="D232" s="65">
        <f aca="true" t="shared" si="43" ref="D232:L232">SUM(D229:D231)</f>
        <v>0</v>
      </c>
      <c r="E232" s="65">
        <f t="shared" si="43"/>
        <v>0</v>
      </c>
      <c r="F232" s="66">
        <f>SUM(F229:F231)</f>
        <v>3</v>
      </c>
      <c r="G232" s="65">
        <f>SUM(G229:G231)</f>
        <v>0</v>
      </c>
      <c r="H232" s="66">
        <f t="shared" si="43"/>
        <v>3</v>
      </c>
      <c r="I232" s="65">
        <f t="shared" si="43"/>
        <v>0</v>
      </c>
      <c r="J232" s="65">
        <f t="shared" si="43"/>
        <v>0</v>
      </c>
      <c r="K232" s="65">
        <f t="shared" si="43"/>
        <v>0</v>
      </c>
      <c r="L232" s="65">
        <f t="shared" si="43"/>
        <v>0</v>
      </c>
    </row>
    <row r="233" spans="1:12" ht="13.5" customHeight="1">
      <c r="A233" s="57" t="s">
        <v>18</v>
      </c>
      <c r="B233" s="107">
        <v>80.8</v>
      </c>
      <c r="C233" s="59" t="s">
        <v>47</v>
      </c>
      <c r="D233" s="101">
        <f aca="true" t="shared" si="44" ref="D233:L233">D217+D225+D232</f>
        <v>7856</v>
      </c>
      <c r="E233" s="101">
        <f t="shared" si="44"/>
        <v>13074</v>
      </c>
      <c r="F233" s="80">
        <f>F217+F225+F232</f>
        <v>8</v>
      </c>
      <c r="G233" s="80">
        <f>G217+G225+G232</f>
        <v>12262</v>
      </c>
      <c r="H233" s="101">
        <f t="shared" si="44"/>
        <v>5008</v>
      </c>
      <c r="I233" s="101">
        <f t="shared" si="44"/>
        <v>11311</v>
      </c>
      <c r="J233" s="78">
        <f t="shared" si="44"/>
        <v>0</v>
      </c>
      <c r="K233" s="80">
        <f t="shared" si="44"/>
        <v>13052</v>
      </c>
      <c r="L233" s="80">
        <f t="shared" si="44"/>
        <v>13052</v>
      </c>
    </row>
    <row r="234" spans="1:12" ht="13.5" customHeight="1">
      <c r="A234" s="57" t="s">
        <v>18</v>
      </c>
      <c r="B234" s="57">
        <v>80</v>
      </c>
      <c r="C234" s="62" t="s">
        <v>29</v>
      </c>
      <c r="D234" s="99">
        <f aca="true" t="shared" si="45" ref="D234:L234">D201+D233</f>
        <v>42758</v>
      </c>
      <c r="E234" s="99">
        <f t="shared" si="45"/>
        <v>29261</v>
      </c>
      <c r="F234" s="66">
        <f t="shared" si="45"/>
        <v>14315</v>
      </c>
      <c r="G234" s="99">
        <f t="shared" si="45"/>
        <v>30884</v>
      </c>
      <c r="H234" s="99">
        <f t="shared" si="45"/>
        <v>31253</v>
      </c>
      <c r="I234" s="99">
        <f t="shared" si="45"/>
        <v>29859</v>
      </c>
      <c r="J234" s="66">
        <f t="shared" si="45"/>
        <v>18964</v>
      </c>
      <c r="K234" s="99">
        <f t="shared" si="45"/>
        <v>35419</v>
      </c>
      <c r="L234" s="99">
        <f t="shared" si="45"/>
        <v>54383</v>
      </c>
    </row>
    <row r="235" spans="1:12" ht="13.5" customHeight="1">
      <c r="A235" s="57" t="s">
        <v>18</v>
      </c>
      <c r="B235" s="58">
        <v>2217</v>
      </c>
      <c r="C235" s="59" t="s">
        <v>8</v>
      </c>
      <c r="D235" s="99">
        <f aca="true" t="shared" si="46" ref="D235:L235">D234+D181+D130</f>
        <v>193122</v>
      </c>
      <c r="E235" s="99">
        <f t="shared" si="46"/>
        <v>45453</v>
      </c>
      <c r="F235" s="99">
        <f t="shared" si="46"/>
        <v>130737</v>
      </c>
      <c r="G235" s="99">
        <f t="shared" si="46"/>
        <v>46658</v>
      </c>
      <c r="H235" s="99">
        <f t="shared" si="46"/>
        <v>199296</v>
      </c>
      <c r="I235" s="99">
        <f t="shared" si="46"/>
        <v>45729</v>
      </c>
      <c r="J235" s="99">
        <f t="shared" si="46"/>
        <v>161698</v>
      </c>
      <c r="K235" s="99">
        <f t="shared" si="46"/>
        <v>53793</v>
      </c>
      <c r="L235" s="99">
        <f t="shared" si="46"/>
        <v>215491</v>
      </c>
    </row>
    <row r="236" spans="1:12" ht="13.5" customHeight="1">
      <c r="A236" s="57"/>
      <c r="B236" s="58"/>
      <c r="C236" s="59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1:12" ht="13.5" customHeight="1">
      <c r="A237" s="57" t="s">
        <v>20</v>
      </c>
      <c r="B237" s="124">
        <v>3054</v>
      </c>
      <c r="C237" s="125" t="s">
        <v>138</v>
      </c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1:12" ht="13.5" customHeight="1">
      <c r="A238" s="57"/>
      <c r="B238" s="126">
        <v>4</v>
      </c>
      <c r="C238" s="127" t="s">
        <v>139</v>
      </c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1:12" ht="13.5" customHeight="1">
      <c r="A239" s="57"/>
      <c r="B239" s="128">
        <v>4.105</v>
      </c>
      <c r="C239" s="129" t="s">
        <v>30</v>
      </c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1:12" ht="13.5" customHeight="1">
      <c r="A240" s="57"/>
      <c r="B240" s="57">
        <v>45</v>
      </c>
      <c r="C240" s="62" t="s">
        <v>31</v>
      </c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1:12" ht="13.5" customHeight="1">
      <c r="A241" s="57"/>
      <c r="B241" s="61" t="s">
        <v>260</v>
      </c>
      <c r="C241" s="62" t="s">
        <v>43</v>
      </c>
      <c r="D241" s="75">
        <v>0</v>
      </c>
      <c r="E241" s="77">
        <v>3108</v>
      </c>
      <c r="F241" s="75">
        <v>0</v>
      </c>
      <c r="G241" s="94">
        <v>2611</v>
      </c>
      <c r="H241" s="75">
        <v>0</v>
      </c>
      <c r="I241" s="77">
        <f>2611-125</f>
        <v>2486</v>
      </c>
      <c r="J241" s="75">
        <v>0</v>
      </c>
      <c r="K241" s="94">
        <v>3132</v>
      </c>
      <c r="L241" s="94">
        <f>SUM(J241:K241)</f>
        <v>3132</v>
      </c>
    </row>
    <row r="242" spans="1:12" ht="13.5" customHeight="1">
      <c r="A242" s="57"/>
      <c r="B242" s="61" t="s">
        <v>261</v>
      </c>
      <c r="C242" s="62" t="s">
        <v>51</v>
      </c>
      <c r="D242" s="77">
        <v>2576</v>
      </c>
      <c r="E242" s="77">
        <v>6052</v>
      </c>
      <c r="F242" s="77">
        <v>1557</v>
      </c>
      <c r="G242" s="94">
        <v>5110</v>
      </c>
      <c r="H242" s="77">
        <v>3070</v>
      </c>
      <c r="I242" s="77">
        <v>5110</v>
      </c>
      <c r="J242" s="77">
        <v>2400</v>
      </c>
      <c r="K242" s="94">
        <v>5118</v>
      </c>
      <c r="L242" s="94">
        <f>SUM(J242:K242)</f>
        <v>7518</v>
      </c>
    </row>
    <row r="243" spans="1:12" ht="13.5" customHeight="1">
      <c r="A243" s="57"/>
      <c r="B243" s="61" t="s">
        <v>262</v>
      </c>
      <c r="C243" s="62" t="s">
        <v>28</v>
      </c>
      <c r="D243" s="75">
        <v>0</v>
      </c>
      <c r="E243" s="77">
        <v>178</v>
      </c>
      <c r="F243" s="75">
        <v>0</v>
      </c>
      <c r="G243" s="94">
        <v>207</v>
      </c>
      <c r="H243" s="75">
        <v>0</v>
      </c>
      <c r="I243" s="77">
        <v>207</v>
      </c>
      <c r="J243" s="75">
        <v>0</v>
      </c>
      <c r="K243" s="94">
        <v>225</v>
      </c>
      <c r="L243" s="94">
        <f>SUM(J243:K243)</f>
        <v>225</v>
      </c>
    </row>
    <row r="244" spans="1:12" ht="13.5" customHeight="1">
      <c r="A244" s="57"/>
      <c r="B244" s="61" t="s">
        <v>263</v>
      </c>
      <c r="C244" s="62" t="s">
        <v>86</v>
      </c>
      <c r="D244" s="75">
        <v>0</v>
      </c>
      <c r="E244" s="77">
        <v>1600</v>
      </c>
      <c r="F244" s="75">
        <v>0</v>
      </c>
      <c r="G244" s="77">
        <v>1600</v>
      </c>
      <c r="H244" s="75">
        <v>0</v>
      </c>
      <c r="I244" s="77">
        <v>1600</v>
      </c>
      <c r="J244" s="75">
        <v>0</v>
      </c>
      <c r="K244" s="77">
        <v>1728</v>
      </c>
      <c r="L244" s="77">
        <f>SUM(J244:K244)</f>
        <v>1728</v>
      </c>
    </row>
    <row r="245" spans="1:12" ht="13.5" customHeight="1">
      <c r="A245" s="69" t="s">
        <v>18</v>
      </c>
      <c r="B245" s="69">
        <v>45</v>
      </c>
      <c r="C245" s="108" t="s">
        <v>31</v>
      </c>
      <c r="D245" s="66">
        <f aca="true" t="shared" si="47" ref="D245:L245">SUM(D241:D244)</f>
        <v>2576</v>
      </c>
      <c r="E245" s="66">
        <f t="shared" si="47"/>
        <v>10938</v>
      </c>
      <c r="F245" s="66">
        <f>SUM(F241:F244)</f>
        <v>1557</v>
      </c>
      <c r="G245" s="66">
        <f>SUM(G241:G244)</f>
        <v>9528</v>
      </c>
      <c r="H245" s="66">
        <f t="shared" si="47"/>
        <v>3070</v>
      </c>
      <c r="I245" s="66">
        <f t="shared" si="47"/>
        <v>9403</v>
      </c>
      <c r="J245" s="66">
        <f t="shared" si="47"/>
        <v>2400</v>
      </c>
      <c r="K245" s="66">
        <f t="shared" si="47"/>
        <v>10203</v>
      </c>
      <c r="L245" s="66">
        <f t="shared" si="47"/>
        <v>12603</v>
      </c>
    </row>
    <row r="246" spans="1:12" ht="0.75" customHeight="1">
      <c r="A246" s="57"/>
      <c r="B246" s="61"/>
      <c r="C246" s="62"/>
      <c r="D246" s="75"/>
      <c r="E246" s="77"/>
      <c r="F246" s="75"/>
      <c r="G246" s="77"/>
      <c r="H246" s="75"/>
      <c r="I246" s="75"/>
      <c r="J246" s="77"/>
      <c r="K246" s="77"/>
      <c r="L246" s="77"/>
    </row>
    <row r="247" spans="1:12" ht="25.5">
      <c r="A247" s="57"/>
      <c r="B247" s="61">
        <v>71</v>
      </c>
      <c r="C247" s="130" t="s">
        <v>251</v>
      </c>
      <c r="D247" s="77"/>
      <c r="E247" s="77"/>
      <c r="F247" s="77"/>
      <c r="G247" s="77"/>
      <c r="H247" s="77"/>
      <c r="I247" s="77"/>
      <c r="J247" s="77"/>
      <c r="K247" s="77"/>
      <c r="L247" s="77"/>
    </row>
    <row r="248" spans="1:12" ht="12.75">
      <c r="A248" s="57"/>
      <c r="B248" s="61" t="s">
        <v>252</v>
      </c>
      <c r="C248" s="62" t="s">
        <v>86</v>
      </c>
      <c r="D248" s="75">
        <v>0</v>
      </c>
      <c r="E248" s="75">
        <v>0</v>
      </c>
      <c r="F248" s="75">
        <v>0</v>
      </c>
      <c r="G248" s="77">
        <v>3200</v>
      </c>
      <c r="H248" s="75">
        <v>0</v>
      </c>
      <c r="I248" s="77">
        <v>3200</v>
      </c>
      <c r="J248" s="75">
        <v>0</v>
      </c>
      <c r="K248" s="77">
        <v>3500</v>
      </c>
      <c r="L248" s="77">
        <f>SUM(J248:K248)</f>
        <v>3500</v>
      </c>
    </row>
    <row r="249" spans="1:12" ht="25.5">
      <c r="A249" s="57" t="s">
        <v>18</v>
      </c>
      <c r="B249" s="61">
        <v>71</v>
      </c>
      <c r="C249" s="130" t="s">
        <v>251</v>
      </c>
      <c r="D249" s="65">
        <f aca="true" t="shared" si="48" ref="D249:L249">D248</f>
        <v>0</v>
      </c>
      <c r="E249" s="65">
        <f t="shared" si="48"/>
        <v>0</v>
      </c>
      <c r="F249" s="65">
        <f>F248</f>
        <v>0</v>
      </c>
      <c r="G249" s="66">
        <f>G248</f>
        <v>3200</v>
      </c>
      <c r="H249" s="65">
        <f t="shared" si="48"/>
        <v>0</v>
      </c>
      <c r="I249" s="66">
        <f t="shared" si="48"/>
        <v>3200</v>
      </c>
      <c r="J249" s="65">
        <f t="shared" si="48"/>
        <v>0</v>
      </c>
      <c r="K249" s="66">
        <f t="shared" si="48"/>
        <v>3500</v>
      </c>
      <c r="L249" s="66">
        <f t="shared" si="48"/>
        <v>3500</v>
      </c>
    </row>
    <row r="250" spans="1:12" ht="12.75">
      <c r="A250" s="57" t="s">
        <v>18</v>
      </c>
      <c r="B250" s="128">
        <v>4.105</v>
      </c>
      <c r="C250" s="129" t="s">
        <v>30</v>
      </c>
      <c r="D250" s="66">
        <f>D249+D245</f>
        <v>2576</v>
      </c>
      <c r="E250" s="66">
        <f aca="true" t="shared" si="49" ref="E250:L250">E249+E245</f>
        <v>10938</v>
      </c>
      <c r="F250" s="66">
        <f>F249+F245</f>
        <v>1557</v>
      </c>
      <c r="G250" s="66">
        <f>G249+G245</f>
        <v>12728</v>
      </c>
      <c r="H250" s="66">
        <f t="shared" si="49"/>
        <v>3070</v>
      </c>
      <c r="I250" s="66">
        <f t="shared" si="49"/>
        <v>12603</v>
      </c>
      <c r="J250" s="66">
        <f t="shared" si="49"/>
        <v>2400</v>
      </c>
      <c r="K250" s="66">
        <f t="shared" si="49"/>
        <v>13703</v>
      </c>
      <c r="L250" s="66">
        <f t="shared" si="49"/>
        <v>16103</v>
      </c>
    </row>
    <row r="251" spans="1:12" ht="12.75">
      <c r="A251" s="57" t="s">
        <v>18</v>
      </c>
      <c r="B251" s="124">
        <v>3054</v>
      </c>
      <c r="C251" s="125" t="s">
        <v>138</v>
      </c>
      <c r="D251" s="66">
        <f aca="true" t="shared" si="50" ref="D251:L251">D250</f>
        <v>2576</v>
      </c>
      <c r="E251" s="66">
        <f t="shared" si="50"/>
        <v>10938</v>
      </c>
      <c r="F251" s="66">
        <f>F250</f>
        <v>1557</v>
      </c>
      <c r="G251" s="66">
        <f>G250</f>
        <v>12728</v>
      </c>
      <c r="H251" s="66">
        <f t="shared" si="50"/>
        <v>3070</v>
      </c>
      <c r="I251" s="66">
        <f t="shared" si="50"/>
        <v>12603</v>
      </c>
      <c r="J251" s="66">
        <f t="shared" si="50"/>
        <v>2400</v>
      </c>
      <c r="K251" s="66">
        <f t="shared" si="50"/>
        <v>13703</v>
      </c>
      <c r="L251" s="66">
        <f t="shared" si="50"/>
        <v>16103</v>
      </c>
    </row>
    <row r="252" spans="1:12" ht="10.5" customHeight="1">
      <c r="A252" s="57"/>
      <c r="B252" s="58"/>
      <c r="C252" s="59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1:12" ht="12.75">
      <c r="A253" s="57" t="s">
        <v>20</v>
      </c>
      <c r="B253" s="132">
        <v>3475</v>
      </c>
      <c r="C253" s="133" t="s">
        <v>9</v>
      </c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1:12" ht="12.75">
      <c r="A254" s="131"/>
      <c r="B254" s="107">
        <v>0.108</v>
      </c>
      <c r="C254" s="133" t="s">
        <v>88</v>
      </c>
      <c r="D254" s="134"/>
      <c r="E254" s="134"/>
      <c r="F254" s="134"/>
      <c r="G254" s="134"/>
      <c r="H254" s="134"/>
      <c r="I254" s="134"/>
      <c r="J254" s="134"/>
      <c r="K254" s="134"/>
      <c r="L254" s="134"/>
    </row>
    <row r="255" spans="1:12" ht="25.5">
      <c r="A255" s="131"/>
      <c r="B255" s="181" t="s">
        <v>89</v>
      </c>
      <c r="C255" s="112" t="s">
        <v>303</v>
      </c>
      <c r="D255" s="135">
        <v>4619</v>
      </c>
      <c r="E255" s="78">
        <v>0</v>
      </c>
      <c r="F255" s="80">
        <v>10000</v>
      </c>
      <c r="G255" s="78">
        <v>0</v>
      </c>
      <c r="H255" s="135">
        <v>25468</v>
      </c>
      <c r="I255" s="78">
        <v>0</v>
      </c>
      <c r="J255" s="80">
        <f>11663+1500</f>
        <v>13163</v>
      </c>
      <c r="K255" s="78">
        <v>0</v>
      </c>
      <c r="L255" s="80">
        <f>SUM(J255:K255)</f>
        <v>13163</v>
      </c>
    </row>
    <row r="256" spans="1:12" ht="12.75">
      <c r="A256" s="131" t="s">
        <v>18</v>
      </c>
      <c r="B256" s="107">
        <v>0.108</v>
      </c>
      <c r="C256" s="133" t="s">
        <v>88</v>
      </c>
      <c r="D256" s="80">
        <f aca="true" t="shared" si="51" ref="D256:L256">SUM(D255:D255)</f>
        <v>4619</v>
      </c>
      <c r="E256" s="78">
        <f t="shared" si="51"/>
        <v>0</v>
      </c>
      <c r="F256" s="80">
        <f>SUM(F255:F255)</f>
        <v>10000</v>
      </c>
      <c r="G256" s="78">
        <f>SUM(G255:G255)</f>
        <v>0</v>
      </c>
      <c r="H256" s="80">
        <f t="shared" si="51"/>
        <v>25468</v>
      </c>
      <c r="I256" s="78">
        <f t="shared" si="51"/>
        <v>0</v>
      </c>
      <c r="J256" s="80">
        <f t="shared" si="51"/>
        <v>13163</v>
      </c>
      <c r="K256" s="78">
        <f t="shared" si="51"/>
        <v>0</v>
      </c>
      <c r="L256" s="80">
        <f t="shared" si="51"/>
        <v>13163</v>
      </c>
    </row>
    <row r="257" spans="1:12" ht="12.75">
      <c r="A257" s="57" t="s">
        <v>18</v>
      </c>
      <c r="B257" s="132">
        <v>3475</v>
      </c>
      <c r="C257" s="133" t="s">
        <v>9</v>
      </c>
      <c r="D257" s="66">
        <f aca="true" t="shared" si="52" ref="D257:L257">D256</f>
        <v>4619</v>
      </c>
      <c r="E257" s="65">
        <f t="shared" si="52"/>
        <v>0</v>
      </c>
      <c r="F257" s="66">
        <f>F256</f>
        <v>10000</v>
      </c>
      <c r="G257" s="65">
        <f>G256</f>
        <v>0</v>
      </c>
      <c r="H257" s="66">
        <f t="shared" si="52"/>
        <v>25468</v>
      </c>
      <c r="I257" s="65">
        <f t="shared" si="52"/>
        <v>0</v>
      </c>
      <c r="J257" s="66">
        <f t="shared" si="52"/>
        <v>13163</v>
      </c>
      <c r="K257" s="65">
        <f t="shared" si="52"/>
        <v>0</v>
      </c>
      <c r="L257" s="66">
        <f t="shared" si="52"/>
        <v>13163</v>
      </c>
    </row>
    <row r="258" spans="1:12" ht="12.75">
      <c r="A258" s="136" t="s">
        <v>18</v>
      </c>
      <c r="B258" s="137"/>
      <c r="C258" s="138" t="s">
        <v>19</v>
      </c>
      <c r="D258" s="99">
        <f aca="true" t="shared" si="53" ref="D258:L258">D257+D235+D90+D80+D64+D43+D251</f>
        <v>200317</v>
      </c>
      <c r="E258" s="99">
        <f t="shared" si="53"/>
        <v>77812</v>
      </c>
      <c r="F258" s="99">
        <f t="shared" si="53"/>
        <v>142294</v>
      </c>
      <c r="G258" s="99">
        <f t="shared" si="53"/>
        <v>77491</v>
      </c>
      <c r="H258" s="99">
        <f t="shared" si="53"/>
        <v>230817</v>
      </c>
      <c r="I258" s="99">
        <f t="shared" si="53"/>
        <v>78624</v>
      </c>
      <c r="J258" s="99">
        <f t="shared" si="53"/>
        <v>177261</v>
      </c>
      <c r="K258" s="99">
        <f t="shared" si="53"/>
        <v>88897</v>
      </c>
      <c r="L258" s="99">
        <f t="shared" si="53"/>
        <v>266158</v>
      </c>
    </row>
    <row r="259" spans="1:12" ht="10.5" customHeight="1">
      <c r="A259" s="57"/>
      <c r="B259" s="58"/>
      <c r="C259" s="59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1:12" ht="12.75">
      <c r="A260" s="57"/>
      <c r="B260" s="57"/>
      <c r="C260" s="59" t="s">
        <v>90</v>
      </c>
      <c r="D260" s="98"/>
      <c r="E260" s="98"/>
      <c r="F260" s="98"/>
      <c r="G260" s="98"/>
      <c r="H260" s="98"/>
      <c r="I260" s="98"/>
      <c r="J260" s="98"/>
      <c r="K260" s="98"/>
      <c r="L260" s="98"/>
    </row>
    <row r="261" spans="1:12" ht="12.75" customHeight="1">
      <c r="A261" s="87"/>
      <c r="B261" s="85"/>
      <c r="C261" s="88"/>
      <c r="D261" s="140"/>
      <c r="E261" s="140"/>
      <c r="F261" s="140"/>
      <c r="G261" s="140"/>
      <c r="H261" s="140"/>
      <c r="I261" s="140"/>
      <c r="J261" s="140"/>
      <c r="K261" s="140"/>
      <c r="L261" s="140"/>
    </row>
    <row r="262" spans="1:12" ht="12.75" customHeight="1">
      <c r="A262" s="57" t="s">
        <v>20</v>
      </c>
      <c r="B262" s="58">
        <v>4217</v>
      </c>
      <c r="C262" s="59" t="s">
        <v>10</v>
      </c>
      <c r="D262" s="96"/>
      <c r="E262" s="96"/>
      <c r="F262" s="96"/>
      <c r="G262" s="96"/>
      <c r="H262" s="96"/>
      <c r="I262" s="96"/>
      <c r="J262" s="96"/>
      <c r="K262" s="96"/>
      <c r="L262" s="96"/>
    </row>
    <row r="263" spans="1:12" ht="25.5">
      <c r="A263" s="57"/>
      <c r="B263" s="95">
        <v>3</v>
      </c>
      <c r="C263" s="62" t="s">
        <v>91</v>
      </c>
      <c r="D263" s="139"/>
      <c r="E263" s="139"/>
      <c r="F263" s="139"/>
      <c r="G263" s="139"/>
      <c r="H263" s="139"/>
      <c r="I263" s="139"/>
      <c r="J263" s="139"/>
      <c r="K263" s="139"/>
      <c r="L263" s="139"/>
    </row>
    <row r="264" spans="1:12" ht="12.75" customHeight="1">
      <c r="A264" s="57"/>
      <c r="B264" s="107">
        <v>3.051</v>
      </c>
      <c r="C264" s="59" t="s">
        <v>52</v>
      </c>
      <c r="D264" s="139"/>
      <c r="E264" s="139"/>
      <c r="F264" s="139"/>
      <c r="G264" s="139"/>
      <c r="H264" s="139"/>
      <c r="I264" s="139"/>
      <c r="J264" s="139"/>
      <c r="K264" s="139"/>
      <c r="L264" s="139"/>
    </row>
    <row r="265" spans="1:12" ht="12.75" customHeight="1">
      <c r="A265" s="57"/>
      <c r="B265" s="95">
        <v>60</v>
      </c>
      <c r="C265" s="62" t="s">
        <v>93</v>
      </c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1:12" ht="12.75" customHeight="1">
      <c r="A266" s="57"/>
      <c r="B266" s="100">
        <v>45</v>
      </c>
      <c r="C266" s="62" t="s">
        <v>31</v>
      </c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1:12" ht="12.75" customHeight="1">
      <c r="A267" s="57"/>
      <c r="B267" s="117" t="s">
        <v>92</v>
      </c>
      <c r="C267" s="62" t="s">
        <v>98</v>
      </c>
      <c r="D267" s="75">
        <v>0</v>
      </c>
      <c r="E267" s="75">
        <v>0</v>
      </c>
      <c r="F267" s="77">
        <v>70636</v>
      </c>
      <c r="G267" s="75">
        <v>0</v>
      </c>
      <c r="H267" s="77">
        <v>21163</v>
      </c>
      <c r="I267" s="75">
        <v>0</v>
      </c>
      <c r="J267" s="75">
        <v>0</v>
      </c>
      <c r="K267" s="75">
        <v>0</v>
      </c>
      <c r="L267" s="75">
        <f>SUM(J267:K267)</f>
        <v>0</v>
      </c>
    </row>
    <row r="268" spans="1:12" ht="16.5" customHeight="1">
      <c r="A268" s="57"/>
      <c r="B268" s="117"/>
      <c r="C268" s="62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1:24" s="104" customFormat="1" ht="12.75" customHeight="1">
      <c r="A269" s="57"/>
      <c r="B269" s="100">
        <v>48</v>
      </c>
      <c r="C269" s="62" t="s">
        <v>33</v>
      </c>
      <c r="D269" s="94"/>
      <c r="E269" s="94"/>
      <c r="F269" s="94"/>
      <c r="G269" s="94"/>
      <c r="H269" s="94"/>
      <c r="I269" s="94"/>
      <c r="J269" s="94"/>
      <c r="K269" s="94"/>
      <c r="L269" s="94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</row>
    <row r="270" spans="1:24" s="104" customFormat="1" ht="12.75" customHeight="1">
      <c r="A270" s="57"/>
      <c r="B270" s="74" t="s">
        <v>96</v>
      </c>
      <c r="C270" s="62" t="s">
        <v>98</v>
      </c>
      <c r="D270" s="75">
        <v>0</v>
      </c>
      <c r="E270" s="75">
        <v>0</v>
      </c>
      <c r="F270" s="77">
        <v>1</v>
      </c>
      <c r="G270" s="75">
        <v>0</v>
      </c>
      <c r="H270" s="77">
        <v>1</v>
      </c>
      <c r="I270" s="75">
        <v>0</v>
      </c>
      <c r="J270" s="75">
        <v>0</v>
      </c>
      <c r="K270" s="75">
        <v>0</v>
      </c>
      <c r="L270" s="75">
        <f>SUM(J270:K270)</f>
        <v>0</v>
      </c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</row>
    <row r="271" spans="1:24" s="104" customFormat="1" ht="12.75" customHeight="1">
      <c r="A271" s="57" t="s">
        <v>18</v>
      </c>
      <c r="B271" s="95">
        <v>60</v>
      </c>
      <c r="C271" s="62" t="s">
        <v>93</v>
      </c>
      <c r="D271" s="65">
        <f aca="true" t="shared" si="54" ref="D271:L271">D267+D270</f>
        <v>0</v>
      </c>
      <c r="E271" s="65">
        <f t="shared" si="54"/>
        <v>0</v>
      </c>
      <c r="F271" s="66">
        <f>F267+F270</f>
        <v>70637</v>
      </c>
      <c r="G271" s="65">
        <f>G267+G270</f>
        <v>0</v>
      </c>
      <c r="H271" s="66">
        <f t="shared" si="54"/>
        <v>21164</v>
      </c>
      <c r="I271" s="65">
        <f t="shared" si="54"/>
        <v>0</v>
      </c>
      <c r="J271" s="65">
        <f t="shared" si="54"/>
        <v>0</v>
      </c>
      <c r="K271" s="65">
        <f t="shared" si="54"/>
        <v>0</v>
      </c>
      <c r="L271" s="65">
        <f t="shared" si="54"/>
        <v>0</v>
      </c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</row>
    <row r="272" spans="1:24" s="104" customFormat="1" ht="16.5" customHeight="1">
      <c r="A272" s="57"/>
      <c r="B272" s="107"/>
      <c r="C272" s="59"/>
      <c r="D272" s="94"/>
      <c r="E272" s="94"/>
      <c r="F272" s="94"/>
      <c r="G272" s="94"/>
      <c r="H272" s="94"/>
      <c r="I272" s="94"/>
      <c r="J272" s="94"/>
      <c r="K272" s="94"/>
      <c r="L272" s="94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</row>
    <row r="273" spans="1:24" s="104" customFormat="1" ht="12.75">
      <c r="A273" s="57"/>
      <c r="B273" s="95">
        <v>61</v>
      </c>
      <c r="C273" s="62" t="s">
        <v>94</v>
      </c>
      <c r="D273" s="94"/>
      <c r="E273" s="94"/>
      <c r="F273" s="94"/>
      <c r="G273" s="94"/>
      <c r="H273" s="94"/>
      <c r="I273" s="94"/>
      <c r="J273" s="94"/>
      <c r="K273" s="94"/>
      <c r="L273" s="94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</row>
    <row r="274" spans="1:24" s="104" customFormat="1" ht="12.75">
      <c r="A274" s="57"/>
      <c r="B274" s="100">
        <v>45</v>
      </c>
      <c r="C274" s="62" t="s">
        <v>31</v>
      </c>
      <c r="D274" s="94"/>
      <c r="E274" s="94"/>
      <c r="F274" s="94"/>
      <c r="G274" s="94"/>
      <c r="H274" s="94"/>
      <c r="I274" s="94"/>
      <c r="J274" s="94"/>
      <c r="K274" s="94"/>
      <c r="L274" s="94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</row>
    <row r="275" spans="1:24" s="104" customFormat="1" ht="12.75">
      <c r="A275" s="69"/>
      <c r="B275" s="178" t="s">
        <v>99</v>
      </c>
      <c r="C275" s="108" t="s">
        <v>100</v>
      </c>
      <c r="D275" s="78">
        <v>0</v>
      </c>
      <c r="E275" s="78">
        <v>0</v>
      </c>
      <c r="F275" s="80">
        <v>1</v>
      </c>
      <c r="G275" s="78">
        <v>0</v>
      </c>
      <c r="H275" s="80">
        <v>1</v>
      </c>
      <c r="I275" s="78">
        <v>0</v>
      </c>
      <c r="J275" s="78">
        <v>0</v>
      </c>
      <c r="K275" s="78">
        <v>0</v>
      </c>
      <c r="L275" s="78">
        <f>SUM(J275:K275)</f>
        <v>0</v>
      </c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</row>
    <row r="276" spans="1:24" s="104" customFormat="1" ht="12.75">
      <c r="A276" s="57"/>
      <c r="B276" s="74" t="s">
        <v>162</v>
      </c>
      <c r="C276" s="62" t="s">
        <v>255</v>
      </c>
      <c r="D276" s="77">
        <v>17991</v>
      </c>
      <c r="E276" s="75">
        <v>0</v>
      </c>
      <c r="F276" s="77">
        <v>20000</v>
      </c>
      <c r="G276" s="75">
        <v>0</v>
      </c>
      <c r="H276" s="77">
        <v>18000</v>
      </c>
      <c r="I276" s="75">
        <v>0</v>
      </c>
      <c r="J276" s="77">
        <v>16000</v>
      </c>
      <c r="K276" s="75">
        <v>0</v>
      </c>
      <c r="L276" s="77">
        <f>SUM(J276:K276)</f>
        <v>16000</v>
      </c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</row>
    <row r="277" spans="1:24" s="104" customFormat="1" ht="12.75">
      <c r="A277" s="57" t="s">
        <v>18</v>
      </c>
      <c r="B277" s="100">
        <v>45</v>
      </c>
      <c r="C277" s="62" t="s">
        <v>31</v>
      </c>
      <c r="D277" s="66">
        <f aca="true" t="shared" si="55" ref="D277:L277">SUM(D275:D276)</f>
        <v>17991</v>
      </c>
      <c r="E277" s="65">
        <f t="shared" si="55"/>
        <v>0</v>
      </c>
      <c r="F277" s="66">
        <f>SUM(F275:F276)</f>
        <v>20001</v>
      </c>
      <c r="G277" s="65">
        <f>SUM(G275:G276)</f>
        <v>0</v>
      </c>
      <c r="H277" s="66">
        <f t="shared" si="55"/>
        <v>18001</v>
      </c>
      <c r="I277" s="65">
        <f t="shared" si="55"/>
        <v>0</v>
      </c>
      <c r="J277" s="66">
        <f t="shared" si="55"/>
        <v>16000</v>
      </c>
      <c r="K277" s="65">
        <f t="shared" si="55"/>
        <v>0</v>
      </c>
      <c r="L277" s="66">
        <f t="shared" si="55"/>
        <v>16000</v>
      </c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</row>
    <row r="278" spans="1:24" s="104" customFormat="1" ht="12.75">
      <c r="A278" s="57" t="s">
        <v>18</v>
      </c>
      <c r="B278" s="141">
        <v>61</v>
      </c>
      <c r="C278" s="62" t="s">
        <v>94</v>
      </c>
      <c r="D278" s="66">
        <f aca="true" t="shared" si="56" ref="D278:L278">D277</f>
        <v>17991</v>
      </c>
      <c r="E278" s="65">
        <f t="shared" si="56"/>
        <v>0</v>
      </c>
      <c r="F278" s="66">
        <f>F277</f>
        <v>20001</v>
      </c>
      <c r="G278" s="65">
        <f>G277</f>
        <v>0</v>
      </c>
      <c r="H278" s="66">
        <f t="shared" si="56"/>
        <v>18001</v>
      </c>
      <c r="I278" s="65">
        <f t="shared" si="56"/>
        <v>0</v>
      </c>
      <c r="J278" s="66">
        <f t="shared" si="56"/>
        <v>16000</v>
      </c>
      <c r="K278" s="65">
        <f t="shared" si="56"/>
        <v>0</v>
      </c>
      <c r="L278" s="66">
        <f t="shared" si="56"/>
        <v>16000</v>
      </c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</row>
    <row r="279" spans="1:24" s="104" customFormat="1" ht="12.75">
      <c r="A279" s="57"/>
      <c r="B279" s="142"/>
      <c r="C279" s="59"/>
      <c r="D279" s="94"/>
      <c r="E279" s="94"/>
      <c r="F279" s="94"/>
      <c r="G279" s="94"/>
      <c r="H279" s="94"/>
      <c r="I279" s="94"/>
      <c r="J279" s="94"/>
      <c r="K279" s="94"/>
      <c r="L279" s="94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</row>
    <row r="280" spans="1:24" s="104" customFormat="1" ht="12.75">
      <c r="A280" s="57"/>
      <c r="B280" s="141">
        <v>62</v>
      </c>
      <c r="C280" s="62" t="s">
        <v>95</v>
      </c>
      <c r="D280" s="94"/>
      <c r="E280" s="94"/>
      <c r="F280" s="94"/>
      <c r="G280" s="94"/>
      <c r="H280" s="94"/>
      <c r="I280" s="94"/>
      <c r="J280" s="94"/>
      <c r="K280" s="94"/>
      <c r="L280" s="94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</row>
    <row r="281" spans="1:24" s="104" customFormat="1" ht="12.75">
      <c r="A281" s="57"/>
      <c r="B281" s="100">
        <v>45</v>
      </c>
      <c r="C281" s="62" t="s">
        <v>31</v>
      </c>
      <c r="D281" s="94"/>
      <c r="E281" s="94"/>
      <c r="F281" s="94"/>
      <c r="G281" s="94"/>
      <c r="H281" s="94"/>
      <c r="I281" s="94"/>
      <c r="J281" s="94"/>
      <c r="K281" s="94"/>
      <c r="L281" s="94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</row>
    <row r="282" spans="1:24" s="104" customFormat="1" ht="12.75">
      <c r="A282" s="57"/>
      <c r="B282" s="117" t="s">
        <v>101</v>
      </c>
      <c r="C282" s="62" t="s">
        <v>102</v>
      </c>
      <c r="D282" s="75">
        <v>0</v>
      </c>
      <c r="E282" s="75">
        <v>0</v>
      </c>
      <c r="F282" s="77">
        <v>1</v>
      </c>
      <c r="G282" s="75">
        <v>0</v>
      </c>
      <c r="H282" s="77">
        <v>1</v>
      </c>
      <c r="I282" s="75">
        <v>0</v>
      </c>
      <c r="J282" s="75">
        <v>0</v>
      </c>
      <c r="K282" s="75">
        <v>0</v>
      </c>
      <c r="L282" s="75">
        <f aca="true" t="shared" si="57" ref="L282:L287">SUM(J282:K282)</f>
        <v>0</v>
      </c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</row>
    <row r="283" spans="1:24" s="104" customFormat="1" ht="12.75">
      <c r="A283" s="57"/>
      <c r="B283" s="117" t="s">
        <v>135</v>
      </c>
      <c r="C283" s="62" t="s">
        <v>163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  <c r="L283" s="75">
        <f t="shared" si="57"/>
        <v>0</v>
      </c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</row>
    <row r="284" spans="1:24" s="104" customFormat="1" ht="12.75">
      <c r="A284" s="57"/>
      <c r="B284" s="117" t="s">
        <v>181</v>
      </c>
      <c r="C284" s="62" t="s">
        <v>256</v>
      </c>
      <c r="D284" s="77">
        <v>45000</v>
      </c>
      <c r="E284" s="75">
        <v>0</v>
      </c>
      <c r="F284" s="77">
        <v>30000</v>
      </c>
      <c r="G284" s="75">
        <v>0</v>
      </c>
      <c r="H284" s="77">
        <v>27000</v>
      </c>
      <c r="I284" s="75">
        <v>0</v>
      </c>
      <c r="J284" s="77">
        <v>21500</v>
      </c>
      <c r="K284" s="75">
        <v>0</v>
      </c>
      <c r="L284" s="77">
        <f t="shared" si="57"/>
        <v>21500</v>
      </c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</row>
    <row r="285" spans="1:24" s="104" customFormat="1" ht="25.5">
      <c r="A285" s="57"/>
      <c r="B285" s="117" t="s">
        <v>236</v>
      </c>
      <c r="C285" s="62" t="s">
        <v>257</v>
      </c>
      <c r="D285" s="75">
        <v>0</v>
      </c>
      <c r="E285" s="75">
        <v>0</v>
      </c>
      <c r="F285" s="77">
        <v>20000</v>
      </c>
      <c r="G285" s="75">
        <v>0</v>
      </c>
      <c r="H285" s="77">
        <v>18000</v>
      </c>
      <c r="I285" s="75">
        <v>0</v>
      </c>
      <c r="J285" s="77">
        <v>22000</v>
      </c>
      <c r="K285" s="75">
        <v>0</v>
      </c>
      <c r="L285" s="77">
        <f t="shared" si="57"/>
        <v>22000</v>
      </c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</row>
    <row r="286" spans="1:24" s="104" customFormat="1" ht="38.25">
      <c r="A286" s="57"/>
      <c r="B286" s="117" t="s">
        <v>237</v>
      </c>
      <c r="C286" s="62" t="s">
        <v>239</v>
      </c>
      <c r="D286" s="77">
        <v>9998</v>
      </c>
      <c r="E286" s="75">
        <v>0</v>
      </c>
      <c r="F286" s="77">
        <v>10000</v>
      </c>
      <c r="G286" s="75">
        <v>0</v>
      </c>
      <c r="H286" s="77">
        <v>13764</v>
      </c>
      <c r="I286" s="75">
        <v>0</v>
      </c>
      <c r="J286" s="77">
        <v>17000</v>
      </c>
      <c r="K286" s="75">
        <v>0</v>
      </c>
      <c r="L286" s="77">
        <f t="shared" si="57"/>
        <v>17000</v>
      </c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</row>
    <row r="287" spans="1:24" s="104" customFormat="1" ht="25.5">
      <c r="A287" s="57"/>
      <c r="B287" s="117" t="s">
        <v>238</v>
      </c>
      <c r="C287" s="62" t="s">
        <v>240</v>
      </c>
      <c r="D287" s="75">
        <v>0</v>
      </c>
      <c r="E287" s="75">
        <v>0</v>
      </c>
      <c r="F287" s="77">
        <v>1</v>
      </c>
      <c r="G287" s="75">
        <v>0</v>
      </c>
      <c r="H287" s="77">
        <v>1</v>
      </c>
      <c r="I287" s="75">
        <v>0</v>
      </c>
      <c r="J287" s="77">
        <v>5000</v>
      </c>
      <c r="K287" s="75">
        <v>0</v>
      </c>
      <c r="L287" s="77">
        <f t="shared" si="57"/>
        <v>5000</v>
      </c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</row>
    <row r="288" spans="1:24" s="104" customFormat="1" ht="12.75">
      <c r="A288" s="57" t="s">
        <v>18</v>
      </c>
      <c r="B288" s="141">
        <v>62</v>
      </c>
      <c r="C288" s="62" t="s">
        <v>95</v>
      </c>
      <c r="D288" s="66">
        <f aca="true" t="shared" si="58" ref="D288:I288">SUM(D282:D287)</f>
        <v>54998</v>
      </c>
      <c r="E288" s="65">
        <f t="shared" si="58"/>
        <v>0</v>
      </c>
      <c r="F288" s="66">
        <f>SUM(F282:F287)</f>
        <v>60002</v>
      </c>
      <c r="G288" s="65">
        <f>SUM(G282:G287)</f>
        <v>0</v>
      </c>
      <c r="H288" s="66">
        <f t="shared" si="58"/>
        <v>58766</v>
      </c>
      <c r="I288" s="65">
        <f t="shared" si="58"/>
        <v>0</v>
      </c>
      <c r="J288" s="66">
        <f>SUM(J282:J287)</f>
        <v>65500</v>
      </c>
      <c r="K288" s="65">
        <f>SUM(K282:K287)</f>
        <v>0</v>
      </c>
      <c r="L288" s="66">
        <f>SUM(L282:L287)</f>
        <v>65500</v>
      </c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</row>
    <row r="289" spans="1:24" s="104" customFormat="1" ht="12.75">
      <c r="A289" s="57"/>
      <c r="B289" s="117"/>
      <c r="C289" s="62"/>
      <c r="D289" s="94"/>
      <c r="E289" s="94"/>
      <c r="F289" s="94"/>
      <c r="G289" s="94"/>
      <c r="H289" s="94"/>
      <c r="I289" s="94"/>
      <c r="J289" s="94"/>
      <c r="K289" s="94"/>
      <c r="L289" s="94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</row>
    <row r="290" spans="1:24" s="104" customFormat="1" ht="12.75">
      <c r="A290" s="57"/>
      <c r="B290" s="141">
        <v>63</v>
      </c>
      <c r="C290" s="62" t="s">
        <v>103</v>
      </c>
      <c r="D290" s="94"/>
      <c r="E290" s="94"/>
      <c r="F290" s="94"/>
      <c r="G290" s="94"/>
      <c r="H290" s="94"/>
      <c r="I290" s="94"/>
      <c r="J290" s="94"/>
      <c r="K290" s="94"/>
      <c r="L290" s="94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</row>
    <row r="291" spans="1:24" s="104" customFormat="1" ht="12.75">
      <c r="A291" s="57"/>
      <c r="B291" s="100">
        <v>45</v>
      </c>
      <c r="C291" s="62" t="s">
        <v>31</v>
      </c>
      <c r="D291" s="94"/>
      <c r="E291" s="94"/>
      <c r="F291" s="94"/>
      <c r="G291" s="94"/>
      <c r="H291" s="94"/>
      <c r="I291" s="94"/>
      <c r="J291" s="94"/>
      <c r="K291" s="94"/>
      <c r="L291" s="94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</row>
    <row r="292" spans="1:24" s="104" customFormat="1" ht="29.25" customHeight="1">
      <c r="A292" s="57"/>
      <c r="B292" s="117" t="s">
        <v>104</v>
      </c>
      <c r="C292" s="62" t="s">
        <v>169</v>
      </c>
      <c r="D292" s="77">
        <v>800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75">
        <f>SUM(J292:K292)</f>
        <v>0</v>
      </c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</row>
    <row r="293" spans="1:24" s="104" customFormat="1" ht="12.75">
      <c r="A293" s="57"/>
      <c r="B293" s="117" t="s">
        <v>285</v>
      </c>
      <c r="C293" s="62" t="s">
        <v>286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7">
        <v>30000</v>
      </c>
      <c r="K293" s="75">
        <v>0</v>
      </c>
      <c r="L293" s="77">
        <f>SUM(J293:K293)</f>
        <v>30000</v>
      </c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</row>
    <row r="294" spans="1:24" s="104" customFormat="1" ht="12.75">
      <c r="A294" s="57" t="s">
        <v>18</v>
      </c>
      <c r="B294" s="100">
        <v>45</v>
      </c>
      <c r="C294" s="62" t="s">
        <v>31</v>
      </c>
      <c r="D294" s="66">
        <f aca="true" t="shared" si="59" ref="D294:I294">SUM(D292:D293)</f>
        <v>800</v>
      </c>
      <c r="E294" s="65">
        <f t="shared" si="59"/>
        <v>0</v>
      </c>
      <c r="F294" s="65">
        <f t="shared" si="59"/>
        <v>0</v>
      </c>
      <c r="G294" s="65">
        <f t="shared" si="59"/>
        <v>0</v>
      </c>
      <c r="H294" s="65">
        <f t="shared" si="59"/>
        <v>0</v>
      </c>
      <c r="I294" s="65">
        <f t="shared" si="59"/>
        <v>0</v>
      </c>
      <c r="J294" s="66">
        <f>SUM(J292:J293)</f>
        <v>30000</v>
      </c>
      <c r="K294" s="65">
        <f>SUM(K292:K293)</f>
        <v>0</v>
      </c>
      <c r="L294" s="66">
        <f>SUM(L292:L293)</f>
        <v>30000</v>
      </c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</row>
    <row r="295" spans="1:24" s="104" customFormat="1" ht="25.5">
      <c r="A295" s="57" t="s">
        <v>18</v>
      </c>
      <c r="B295" s="141">
        <v>63</v>
      </c>
      <c r="C295" s="62" t="s">
        <v>244</v>
      </c>
      <c r="D295" s="80">
        <f>D294</f>
        <v>800</v>
      </c>
      <c r="E295" s="78">
        <f aca="true" t="shared" si="60" ref="E295:L295">E294</f>
        <v>0</v>
      </c>
      <c r="F295" s="78">
        <f t="shared" si="60"/>
        <v>0</v>
      </c>
      <c r="G295" s="78">
        <f t="shared" si="60"/>
        <v>0</v>
      </c>
      <c r="H295" s="78">
        <f t="shared" si="60"/>
        <v>0</v>
      </c>
      <c r="I295" s="78">
        <f t="shared" si="60"/>
        <v>0</v>
      </c>
      <c r="J295" s="80">
        <f t="shared" si="60"/>
        <v>30000</v>
      </c>
      <c r="K295" s="78">
        <f t="shared" si="60"/>
        <v>0</v>
      </c>
      <c r="L295" s="80">
        <f t="shared" si="60"/>
        <v>30000</v>
      </c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</row>
    <row r="296" spans="1:24" s="104" customFormat="1" ht="27.75" customHeight="1">
      <c r="A296" s="57"/>
      <c r="B296" s="144">
        <v>71</v>
      </c>
      <c r="C296" s="88" t="s">
        <v>117</v>
      </c>
      <c r="D296" s="94"/>
      <c r="E296" s="94"/>
      <c r="F296" s="94"/>
      <c r="G296" s="94"/>
      <c r="H296" s="94"/>
      <c r="I296" s="94"/>
      <c r="J296" s="94"/>
      <c r="K296" s="94"/>
      <c r="L296" s="94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</row>
    <row r="297" spans="1:24" s="104" customFormat="1" ht="12.75">
      <c r="A297" s="57"/>
      <c r="B297" s="144">
        <v>44</v>
      </c>
      <c r="C297" s="88" t="s">
        <v>23</v>
      </c>
      <c r="D297" s="94"/>
      <c r="E297" s="94"/>
      <c r="F297" s="94"/>
      <c r="G297" s="94"/>
      <c r="H297" s="94"/>
      <c r="I297" s="94"/>
      <c r="J297" s="94"/>
      <c r="K297" s="94"/>
      <c r="L297" s="94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</row>
    <row r="298" spans="1:24" s="104" customFormat="1" ht="12.75">
      <c r="A298" s="57"/>
      <c r="B298" s="144" t="s">
        <v>118</v>
      </c>
      <c r="C298" s="88" t="s">
        <v>119</v>
      </c>
      <c r="D298" s="77">
        <v>180750</v>
      </c>
      <c r="E298" s="75">
        <v>0</v>
      </c>
      <c r="F298" s="77">
        <v>1615500</v>
      </c>
      <c r="G298" s="75">
        <v>0</v>
      </c>
      <c r="H298" s="94">
        <v>1615500</v>
      </c>
      <c r="I298" s="75">
        <v>0</v>
      </c>
      <c r="J298" s="77">
        <v>1611000</v>
      </c>
      <c r="K298" s="75">
        <v>0</v>
      </c>
      <c r="L298" s="77">
        <f>SUM(J298:K298)</f>
        <v>1611000</v>
      </c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</row>
    <row r="299" spans="1:24" s="104" customFormat="1" ht="12.75">
      <c r="A299" s="57"/>
      <c r="B299" s="144" t="s">
        <v>120</v>
      </c>
      <c r="C299" s="88" t="s">
        <v>132</v>
      </c>
      <c r="D299" s="75">
        <v>0</v>
      </c>
      <c r="E299" s="75">
        <v>0</v>
      </c>
      <c r="F299" s="77">
        <v>1</v>
      </c>
      <c r="G299" s="75">
        <v>0</v>
      </c>
      <c r="H299" s="77">
        <v>1</v>
      </c>
      <c r="I299" s="75">
        <v>0</v>
      </c>
      <c r="J299" s="77">
        <v>10000</v>
      </c>
      <c r="K299" s="75">
        <v>0</v>
      </c>
      <c r="L299" s="77">
        <f>SUM(J299:K299)</f>
        <v>10000</v>
      </c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</row>
    <row r="300" spans="1:24" s="104" customFormat="1" ht="25.5">
      <c r="A300" s="69" t="s">
        <v>18</v>
      </c>
      <c r="B300" s="182">
        <v>71</v>
      </c>
      <c r="C300" s="92" t="s">
        <v>117</v>
      </c>
      <c r="D300" s="80">
        <f aca="true" t="shared" si="61" ref="D300:L300">D299+D298</f>
        <v>180750</v>
      </c>
      <c r="E300" s="78">
        <f t="shared" si="61"/>
        <v>0</v>
      </c>
      <c r="F300" s="80">
        <f>F299+F298</f>
        <v>1615501</v>
      </c>
      <c r="G300" s="78">
        <f>G299+G298</f>
        <v>0</v>
      </c>
      <c r="H300" s="80">
        <f t="shared" si="61"/>
        <v>1615501</v>
      </c>
      <c r="I300" s="78">
        <f t="shared" si="61"/>
        <v>0</v>
      </c>
      <c r="J300" s="80">
        <f t="shared" si="61"/>
        <v>1621000</v>
      </c>
      <c r="K300" s="78">
        <f t="shared" si="61"/>
        <v>0</v>
      </c>
      <c r="L300" s="80">
        <f t="shared" si="61"/>
        <v>1621000</v>
      </c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</row>
    <row r="301" spans="1:24" s="104" customFormat="1" ht="0.75" customHeight="1">
      <c r="A301" s="57"/>
      <c r="B301" s="144"/>
      <c r="C301" s="88"/>
      <c r="D301" s="94"/>
      <c r="E301" s="94"/>
      <c r="F301" s="94"/>
      <c r="G301" s="94"/>
      <c r="H301" s="94"/>
      <c r="I301" s="94"/>
      <c r="J301" s="94"/>
      <c r="K301" s="94"/>
      <c r="L301" s="94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</row>
    <row r="302" spans="1:24" s="104" customFormat="1" ht="12.75">
      <c r="A302" s="57"/>
      <c r="B302" s="144">
        <v>72</v>
      </c>
      <c r="C302" s="88" t="s">
        <v>121</v>
      </c>
      <c r="D302" s="94"/>
      <c r="E302" s="94"/>
      <c r="F302" s="94"/>
      <c r="G302" s="94"/>
      <c r="H302" s="94"/>
      <c r="I302" s="94"/>
      <c r="J302" s="94"/>
      <c r="K302" s="94"/>
      <c r="L302" s="94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</row>
    <row r="303" spans="1:24" s="104" customFormat="1" ht="12.75">
      <c r="A303" s="57"/>
      <c r="B303" s="144">
        <v>44</v>
      </c>
      <c r="C303" s="88" t="s">
        <v>23</v>
      </c>
      <c r="D303" s="94"/>
      <c r="E303" s="94"/>
      <c r="F303" s="94"/>
      <c r="G303" s="94"/>
      <c r="H303" s="94"/>
      <c r="I303" s="94"/>
      <c r="J303" s="94"/>
      <c r="K303" s="94"/>
      <c r="L303" s="94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</row>
    <row r="304" spans="1:24" s="104" customFormat="1" ht="12.75">
      <c r="A304" s="57"/>
      <c r="B304" s="144" t="s">
        <v>136</v>
      </c>
      <c r="C304" s="88" t="s">
        <v>133</v>
      </c>
      <c r="D304" s="77">
        <v>39998</v>
      </c>
      <c r="E304" s="75">
        <v>0</v>
      </c>
      <c r="F304" s="77">
        <v>5000</v>
      </c>
      <c r="G304" s="75">
        <v>0</v>
      </c>
      <c r="H304" s="94">
        <v>5000</v>
      </c>
      <c r="I304" s="75">
        <v>0</v>
      </c>
      <c r="J304" s="77">
        <v>50000</v>
      </c>
      <c r="K304" s="75">
        <v>0</v>
      </c>
      <c r="L304" s="77">
        <f>SUM(J304:K304)</f>
        <v>50000</v>
      </c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</row>
    <row r="305" spans="1:24" s="104" customFormat="1" ht="12.75">
      <c r="A305" s="57"/>
      <c r="B305" s="144" t="s">
        <v>137</v>
      </c>
      <c r="C305" s="88" t="s">
        <v>134</v>
      </c>
      <c r="D305" s="75">
        <v>0</v>
      </c>
      <c r="E305" s="75">
        <v>0</v>
      </c>
      <c r="F305" s="77">
        <v>1</v>
      </c>
      <c r="G305" s="75">
        <v>0</v>
      </c>
      <c r="H305" s="77">
        <v>4001</v>
      </c>
      <c r="I305" s="75">
        <v>0</v>
      </c>
      <c r="J305" s="77">
        <v>3500</v>
      </c>
      <c r="K305" s="75">
        <v>0</v>
      </c>
      <c r="L305" s="77">
        <f>SUM(J305:K305)</f>
        <v>3500</v>
      </c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</row>
    <row r="306" spans="1:24" s="104" customFormat="1" ht="12.75">
      <c r="A306" s="57" t="s">
        <v>18</v>
      </c>
      <c r="B306" s="144">
        <v>44</v>
      </c>
      <c r="C306" s="88" t="s">
        <v>23</v>
      </c>
      <c r="D306" s="66">
        <f aca="true" t="shared" si="62" ref="D306:L306">D305+D304</f>
        <v>39998</v>
      </c>
      <c r="E306" s="65">
        <f t="shared" si="62"/>
        <v>0</v>
      </c>
      <c r="F306" s="66">
        <f>F305+F304</f>
        <v>5001</v>
      </c>
      <c r="G306" s="65">
        <f>G305+G304</f>
        <v>0</v>
      </c>
      <c r="H306" s="66">
        <f t="shared" si="62"/>
        <v>9001</v>
      </c>
      <c r="I306" s="65">
        <f t="shared" si="62"/>
        <v>0</v>
      </c>
      <c r="J306" s="66">
        <f t="shared" si="62"/>
        <v>53500</v>
      </c>
      <c r="K306" s="65">
        <f t="shared" si="62"/>
        <v>0</v>
      </c>
      <c r="L306" s="66">
        <f t="shared" si="62"/>
        <v>53500</v>
      </c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</row>
    <row r="307" spans="1:24" s="104" customFormat="1" ht="12.75">
      <c r="A307" s="57" t="s">
        <v>18</v>
      </c>
      <c r="B307" s="144">
        <v>72</v>
      </c>
      <c r="C307" s="88" t="s">
        <v>121</v>
      </c>
      <c r="D307" s="80">
        <f aca="true" t="shared" si="63" ref="D307:L307">D306</f>
        <v>39998</v>
      </c>
      <c r="E307" s="78">
        <f t="shared" si="63"/>
        <v>0</v>
      </c>
      <c r="F307" s="80">
        <f>F306</f>
        <v>5001</v>
      </c>
      <c r="G307" s="78">
        <f>G306</f>
        <v>0</v>
      </c>
      <c r="H307" s="80">
        <f t="shared" si="63"/>
        <v>9001</v>
      </c>
      <c r="I307" s="78">
        <f t="shared" si="63"/>
        <v>0</v>
      </c>
      <c r="J307" s="80">
        <f t="shared" si="63"/>
        <v>53500</v>
      </c>
      <c r="K307" s="78">
        <f t="shared" si="63"/>
        <v>0</v>
      </c>
      <c r="L307" s="80">
        <f t="shared" si="63"/>
        <v>53500</v>
      </c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</row>
    <row r="308" spans="1:24" s="104" customFormat="1" ht="12.75">
      <c r="A308" s="57"/>
      <c r="B308" s="144"/>
      <c r="C308" s="88"/>
      <c r="D308" s="94"/>
      <c r="E308" s="94"/>
      <c r="F308" s="94"/>
      <c r="G308" s="94"/>
      <c r="H308" s="94"/>
      <c r="I308" s="94"/>
      <c r="J308" s="94"/>
      <c r="K308" s="94"/>
      <c r="L308" s="94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</row>
    <row r="309" spans="1:24" s="104" customFormat="1" ht="12.75">
      <c r="A309" s="57"/>
      <c r="B309" s="144">
        <v>75</v>
      </c>
      <c r="C309" s="88" t="s">
        <v>173</v>
      </c>
      <c r="D309" s="94"/>
      <c r="E309" s="94"/>
      <c r="F309" s="94"/>
      <c r="G309" s="94"/>
      <c r="H309" s="94"/>
      <c r="I309" s="94"/>
      <c r="J309" s="94"/>
      <c r="K309" s="94"/>
      <c r="L309" s="94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</row>
    <row r="310" spans="1:24" s="104" customFormat="1" ht="12.75">
      <c r="A310" s="57"/>
      <c r="B310" s="144">
        <v>44</v>
      </c>
      <c r="C310" s="88" t="s">
        <v>23</v>
      </c>
      <c r="D310" s="94"/>
      <c r="E310" s="94"/>
      <c r="F310" s="94"/>
      <c r="G310" s="94"/>
      <c r="H310" s="94"/>
      <c r="I310" s="94"/>
      <c r="J310" s="94"/>
      <c r="K310" s="94"/>
      <c r="L310" s="94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</row>
    <row r="311" spans="1:24" s="104" customFormat="1" ht="12.75">
      <c r="A311" s="57"/>
      <c r="B311" s="144" t="s">
        <v>122</v>
      </c>
      <c r="C311" s="88" t="s">
        <v>123</v>
      </c>
      <c r="D311" s="78">
        <v>0</v>
      </c>
      <c r="E311" s="78">
        <v>0</v>
      </c>
      <c r="F311" s="80">
        <v>350000</v>
      </c>
      <c r="G311" s="78">
        <v>0</v>
      </c>
      <c r="H311" s="80">
        <v>348500</v>
      </c>
      <c r="I311" s="78">
        <v>0</v>
      </c>
      <c r="J311" s="80">
        <v>300000</v>
      </c>
      <c r="K311" s="78">
        <v>0</v>
      </c>
      <c r="L311" s="80">
        <f>SUM(J311:K311)</f>
        <v>300000</v>
      </c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</row>
    <row r="312" spans="1:24" s="104" customFormat="1" ht="12.75">
      <c r="A312" s="57" t="s">
        <v>18</v>
      </c>
      <c r="B312" s="144">
        <v>75</v>
      </c>
      <c r="C312" s="88" t="s">
        <v>173</v>
      </c>
      <c r="D312" s="78">
        <f aca="true" t="shared" si="64" ref="D312:L312">D311</f>
        <v>0</v>
      </c>
      <c r="E312" s="78">
        <f t="shared" si="64"/>
        <v>0</v>
      </c>
      <c r="F312" s="80">
        <f>F311</f>
        <v>350000</v>
      </c>
      <c r="G312" s="78">
        <f>G311</f>
        <v>0</v>
      </c>
      <c r="H312" s="80">
        <f t="shared" si="64"/>
        <v>348500</v>
      </c>
      <c r="I312" s="78">
        <f t="shared" si="64"/>
        <v>0</v>
      </c>
      <c r="J312" s="80">
        <f t="shared" si="64"/>
        <v>300000</v>
      </c>
      <c r="K312" s="78">
        <f t="shared" si="64"/>
        <v>0</v>
      </c>
      <c r="L312" s="80">
        <f t="shared" si="64"/>
        <v>300000</v>
      </c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</row>
    <row r="313" spans="1:24" s="104" customFormat="1" ht="12.75">
      <c r="A313" s="57"/>
      <c r="B313" s="144"/>
      <c r="C313" s="88"/>
      <c r="D313" s="94"/>
      <c r="E313" s="94"/>
      <c r="F313" s="94"/>
      <c r="G313" s="94"/>
      <c r="H313" s="94"/>
      <c r="I313" s="94"/>
      <c r="J313" s="94"/>
      <c r="K313" s="94"/>
      <c r="L313" s="94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</row>
    <row r="314" spans="1:24" s="104" customFormat="1" ht="25.5">
      <c r="A314" s="57"/>
      <c r="B314" s="141">
        <v>78</v>
      </c>
      <c r="C314" s="62" t="s">
        <v>146</v>
      </c>
      <c r="D314" s="77"/>
      <c r="E314" s="77"/>
      <c r="F314" s="94"/>
      <c r="G314" s="77"/>
      <c r="H314" s="77"/>
      <c r="I314" s="77"/>
      <c r="J314" s="94"/>
      <c r="K314" s="77"/>
      <c r="L314" s="94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</row>
    <row r="315" spans="1:24" s="104" customFormat="1" ht="38.25">
      <c r="A315" s="57"/>
      <c r="B315" s="100">
        <v>81</v>
      </c>
      <c r="C315" s="62" t="s">
        <v>165</v>
      </c>
      <c r="D315" s="77"/>
      <c r="E315" s="77"/>
      <c r="F315" s="94"/>
      <c r="G315" s="77"/>
      <c r="H315" s="77"/>
      <c r="I315" s="77"/>
      <c r="J315" s="94"/>
      <c r="K315" s="77"/>
      <c r="L315" s="94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</row>
    <row r="316" spans="1:24" s="104" customFormat="1" ht="12.75">
      <c r="A316" s="57"/>
      <c r="B316" s="141" t="s">
        <v>147</v>
      </c>
      <c r="C316" s="62" t="s">
        <v>102</v>
      </c>
      <c r="D316" s="77">
        <v>1670</v>
      </c>
      <c r="E316" s="75">
        <v>0</v>
      </c>
      <c r="F316" s="77">
        <v>2900</v>
      </c>
      <c r="G316" s="75">
        <v>0</v>
      </c>
      <c r="H316" s="77">
        <v>2900</v>
      </c>
      <c r="I316" s="75">
        <v>0</v>
      </c>
      <c r="J316" s="75">
        <v>0</v>
      </c>
      <c r="K316" s="75">
        <v>0</v>
      </c>
      <c r="L316" s="75">
        <f>SUM(J316:K316)</f>
        <v>0</v>
      </c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</row>
    <row r="317" spans="1:24" s="104" customFormat="1" ht="12.75">
      <c r="A317" s="57"/>
      <c r="B317" s="95"/>
      <c r="C317" s="62"/>
      <c r="D317" s="77"/>
      <c r="E317" s="77"/>
      <c r="F317" s="94"/>
      <c r="G317" s="77"/>
      <c r="H317" s="77"/>
      <c r="I317" s="77"/>
      <c r="J317" s="94"/>
      <c r="K317" s="77"/>
      <c r="L317" s="94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</row>
    <row r="318" spans="1:24" s="104" customFormat="1" ht="25.5">
      <c r="A318" s="57"/>
      <c r="B318" s="100">
        <v>82</v>
      </c>
      <c r="C318" s="62" t="s">
        <v>245</v>
      </c>
      <c r="D318" s="77"/>
      <c r="E318" s="77"/>
      <c r="F318" s="94"/>
      <c r="G318" s="77"/>
      <c r="H318" s="77"/>
      <c r="I318" s="77"/>
      <c r="J318" s="94"/>
      <c r="K318" s="77"/>
      <c r="L318" s="94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</row>
    <row r="319" spans="1:24" s="104" customFormat="1" ht="12.75">
      <c r="A319" s="57"/>
      <c r="B319" s="141" t="s">
        <v>148</v>
      </c>
      <c r="C319" s="62" t="s">
        <v>102</v>
      </c>
      <c r="D319" s="75">
        <v>0</v>
      </c>
      <c r="E319" s="75">
        <v>0</v>
      </c>
      <c r="F319" s="77">
        <v>5058</v>
      </c>
      <c r="G319" s="75">
        <v>0</v>
      </c>
      <c r="H319" s="77">
        <v>5058</v>
      </c>
      <c r="I319" s="75">
        <v>0</v>
      </c>
      <c r="J319" s="75">
        <v>0</v>
      </c>
      <c r="K319" s="75">
        <v>0</v>
      </c>
      <c r="L319" s="75">
        <f>SUM(J319:K319)</f>
        <v>0</v>
      </c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</row>
    <row r="320" spans="1:24" s="104" customFormat="1" ht="9.75" customHeight="1">
      <c r="A320" s="57"/>
      <c r="B320" s="95"/>
      <c r="C320" s="62"/>
      <c r="D320" s="77"/>
      <c r="E320" s="77"/>
      <c r="F320" s="94"/>
      <c r="G320" s="77"/>
      <c r="H320" s="77"/>
      <c r="I320" s="77"/>
      <c r="J320" s="94"/>
      <c r="K320" s="77"/>
      <c r="L320" s="94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</row>
    <row r="321" spans="1:24" s="104" customFormat="1" ht="12.75">
      <c r="A321" s="57"/>
      <c r="B321" s="100">
        <v>83</v>
      </c>
      <c r="C321" s="62" t="s">
        <v>149</v>
      </c>
      <c r="D321" s="77"/>
      <c r="E321" s="77"/>
      <c r="F321" s="94"/>
      <c r="G321" s="77"/>
      <c r="H321" s="77"/>
      <c r="I321" s="77"/>
      <c r="J321" s="94"/>
      <c r="K321" s="77"/>
      <c r="L321" s="94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</row>
    <row r="322" spans="1:24" s="104" customFormat="1" ht="12.75">
      <c r="A322" s="57"/>
      <c r="B322" s="141" t="s">
        <v>150</v>
      </c>
      <c r="C322" s="62" t="s">
        <v>102</v>
      </c>
      <c r="D322" s="75">
        <v>0</v>
      </c>
      <c r="E322" s="75">
        <v>0</v>
      </c>
      <c r="F322" s="77">
        <v>3570</v>
      </c>
      <c r="G322" s="75">
        <v>0</v>
      </c>
      <c r="H322" s="77">
        <v>3570</v>
      </c>
      <c r="I322" s="75">
        <v>0</v>
      </c>
      <c r="J322" s="77">
        <v>1030</v>
      </c>
      <c r="K322" s="75">
        <v>0</v>
      </c>
      <c r="L322" s="77">
        <f>SUM(J322:K322)</f>
        <v>1030</v>
      </c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</row>
    <row r="323" spans="1:24" s="104" customFormat="1" ht="12.75">
      <c r="A323" s="57"/>
      <c r="B323" s="95"/>
      <c r="C323" s="62"/>
      <c r="D323" s="77"/>
      <c r="E323" s="77"/>
      <c r="F323" s="94"/>
      <c r="G323" s="77"/>
      <c r="H323" s="77"/>
      <c r="I323" s="77"/>
      <c r="J323" s="94"/>
      <c r="K323" s="77"/>
      <c r="L323" s="94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</row>
    <row r="324" spans="1:24" s="104" customFormat="1" ht="25.5">
      <c r="A324" s="57"/>
      <c r="B324" s="100">
        <v>84</v>
      </c>
      <c r="C324" s="62" t="s">
        <v>151</v>
      </c>
      <c r="D324" s="77"/>
      <c r="E324" s="77"/>
      <c r="F324" s="94"/>
      <c r="G324" s="77"/>
      <c r="H324" s="77"/>
      <c r="I324" s="77"/>
      <c r="J324" s="94"/>
      <c r="K324" s="77"/>
      <c r="L324" s="94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</row>
    <row r="325" spans="1:24" s="104" customFormat="1" ht="12.75">
      <c r="A325" s="57"/>
      <c r="B325" s="141" t="s">
        <v>152</v>
      </c>
      <c r="C325" s="62" t="s">
        <v>102</v>
      </c>
      <c r="D325" s="77">
        <v>2215</v>
      </c>
      <c r="E325" s="75">
        <v>0</v>
      </c>
      <c r="F325" s="94">
        <v>3090</v>
      </c>
      <c r="G325" s="75">
        <v>0</v>
      </c>
      <c r="H325" s="77">
        <v>3090</v>
      </c>
      <c r="I325" s="75">
        <v>0</v>
      </c>
      <c r="J325" s="75">
        <v>0</v>
      </c>
      <c r="K325" s="75">
        <v>0</v>
      </c>
      <c r="L325" s="75">
        <f>SUM(J325:K325)</f>
        <v>0</v>
      </c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</row>
    <row r="326" spans="1:24" s="104" customFormat="1" ht="12.75">
      <c r="A326" s="57"/>
      <c r="B326" s="141"/>
      <c r="C326" s="62"/>
      <c r="D326" s="77"/>
      <c r="E326" s="77"/>
      <c r="F326" s="94"/>
      <c r="G326" s="77"/>
      <c r="H326" s="77"/>
      <c r="I326" s="77"/>
      <c r="J326" s="94"/>
      <c r="K326" s="77"/>
      <c r="L326" s="94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</row>
    <row r="327" spans="1:24" s="104" customFormat="1" ht="38.25">
      <c r="A327" s="57"/>
      <c r="B327" s="100">
        <v>85</v>
      </c>
      <c r="C327" s="62" t="s">
        <v>179</v>
      </c>
      <c r="D327" s="77"/>
      <c r="E327" s="77"/>
      <c r="F327" s="94"/>
      <c r="G327" s="77"/>
      <c r="H327" s="77"/>
      <c r="I327" s="77"/>
      <c r="J327" s="94"/>
      <c r="K327" s="77"/>
      <c r="L327" s="94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</row>
    <row r="328" spans="1:24" s="104" customFormat="1" ht="12.75">
      <c r="A328" s="69"/>
      <c r="B328" s="143" t="s">
        <v>177</v>
      </c>
      <c r="C328" s="108" t="s">
        <v>102</v>
      </c>
      <c r="D328" s="80">
        <v>22145</v>
      </c>
      <c r="E328" s="78">
        <v>0</v>
      </c>
      <c r="F328" s="101">
        <v>52000</v>
      </c>
      <c r="G328" s="78">
        <v>0</v>
      </c>
      <c r="H328" s="80">
        <v>52000</v>
      </c>
      <c r="I328" s="78">
        <v>0</v>
      </c>
      <c r="J328" s="101">
        <f>40200+1500</f>
        <v>41700</v>
      </c>
      <c r="K328" s="78">
        <v>0</v>
      </c>
      <c r="L328" s="101">
        <f>SUM(J328:K328)</f>
        <v>41700</v>
      </c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</row>
    <row r="329" spans="1:24" s="104" customFormat="1" ht="0.75" customHeight="1">
      <c r="A329" s="57"/>
      <c r="B329" s="141"/>
      <c r="C329" s="62"/>
      <c r="D329" s="75"/>
      <c r="E329" s="75"/>
      <c r="F329" s="94"/>
      <c r="G329" s="75"/>
      <c r="H329" s="77"/>
      <c r="I329" s="75"/>
      <c r="J329" s="94"/>
      <c r="K329" s="75"/>
      <c r="L329" s="94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</row>
    <row r="330" spans="1:24" s="104" customFormat="1" ht="38.25">
      <c r="A330" s="158"/>
      <c r="B330" s="159">
        <v>86</v>
      </c>
      <c r="C330" s="160" t="s">
        <v>268</v>
      </c>
      <c r="D330" s="75"/>
      <c r="E330" s="75"/>
      <c r="F330" s="94"/>
      <c r="G330" s="75"/>
      <c r="H330" s="77"/>
      <c r="I330" s="75"/>
      <c r="J330" s="94"/>
      <c r="K330" s="75"/>
      <c r="L330" s="94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</row>
    <row r="331" spans="1:24" s="104" customFormat="1" ht="12.75">
      <c r="A331" s="158"/>
      <c r="B331" s="159" t="s">
        <v>269</v>
      </c>
      <c r="C331" s="160" t="s">
        <v>102</v>
      </c>
      <c r="D331" s="75">
        <v>0</v>
      </c>
      <c r="E331" s="75">
        <v>0</v>
      </c>
      <c r="F331" s="75">
        <v>0</v>
      </c>
      <c r="G331" s="75">
        <v>0</v>
      </c>
      <c r="H331" s="77">
        <v>3590</v>
      </c>
      <c r="I331" s="75">
        <v>0</v>
      </c>
      <c r="J331" s="94">
        <f>7180+1000</f>
        <v>8180</v>
      </c>
      <c r="K331" s="75">
        <v>0</v>
      </c>
      <c r="L331" s="94">
        <f>SUM(J331:K331)</f>
        <v>8180</v>
      </c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</row>
    <row r="332" spans="1:24" s="104" customFormat="1" ht="10.5" customHeight="1">
      <c r="A332" s="158"/>
      <c r="B332" s="159"/>
      <c r="C332" s="160"/>
      <c r="D332" s="75"/>
      <c r="E332" s="75"/>
      <c r="F332" s="94"/>
      <c r="G332" s="75"/>
      <c r="H332" s="77"/>
      <c r="I332" s="75"/>
      <c r="J332" s="94"/>
      <c r="K332" s="75"/>
      <c r="L332" s="94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</row>
    <row r="333" spans="1:24" s="104" customFormat="1" ht="38.25">
      <c r="A333" s="158"/>
      <c r="B333" s="159">
        <v>87</v>
      </c>
      <c r="C333" s="160" t="s">
        <v>272</v>
      </c>
      <c r="D333" s="75"/>
      <c r="E333" s="75"/>
      <c r="F333" s="94"/>
      <c r="G333" s="75"/>
      <c r="H333" s="77"/>
      <c r="I333" s="75"/>
      <c r="J333" s="94"/>
      <c r="K333" s="75"/>
      <c r="L333" s="94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</row>
    <row r="334" spans="1:24" s="104" customFormat="1" ht="12.75">
      <c r="A334" s="158"/>
      <c r="B334" s="159" t="s">
        <v>273</v>
      </c>
      <c r="C334" s="160" t="s">
        <v>102</v>
      </c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94">
        <f>10790+1500</f>
        <v>12290</v>
      </c>
      <c r="K334" s="75">
        <v>0</v>
      </c>
      <c r="L334" s="94">
        <f>SUM(J334:K334)</f>
        <v>12290</v>
      </c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</row>
    <row r="335" spans="1:24" s="104" customFormat="1" ht="10.5" customHeight="1">
      <c r="A335" s="158"/>
      <c r="B335" s="159"/>
      <c r="C335" s="160"/>
      <c r="D335" s="75"/>
      <c r="E335" s="75"/>
      <c r="F335" s="94"/>
      <c r="G335" s="75"/>
      <c r="H335" s="77"/>
      <c r="I335" s="75"/>
      <c r="J335" s="94"/>
      <c r="K335" s="75"/>
      <c r="L335" s="94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</row>
    <row r="336" spans="1:24" s="104" customFormat="1" ht="38.25">
      <c r="A336" s="158"/>
      <c r="B336" s="159">
        <v>88</v>
      </c>
      <c r="C336" s="160" t="s">
        <v>275</v>
      </c>
      <c r="D336" s="75"/>
      <c r="E336" s="75"/>
      <c r="F336" s="94"/>
      <c r="G336" s="75"/>
      <c r="H336" s="77"/>
      <c r="I336" s="75"/>
      <c r="J336" s="94"/>
      <c r="K336" s="75"/>
      <c r="L336" s="94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</row>
    <row r="337" spans="1:24" s="104" customFormat="1" ht="12.75">
      <c r="A337" s="158"/>
      <c r="B337" s="159" t="s">
        <v>274</v>
      </c>
      <c r="C337" s="160" t="s">
        <v>102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94">
        <v>9950</v>
      </c>
      <c r="K337" s="75">
        <v>0</v>
      </c>
      <c r="L337" s="94">
        <f>SUM(J337:K337)</f>
        <v>9950</v>
      </c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</row>
    <row r="338" spans="1:24" s="104" customFormat="1" ht="25.5">
      <c r="A338" s="57" t="s">
        <v>18</v>
      </c>
      <c r="B338" s="141">
        <v>78</v>
      </c>
      <c r="C338" s="62" t="s">
        <v>146</v>
      </c>
      <c r="D338" s="66">
        <f aca="true" t="shared" si="65" ref="D338:I338">SUM(D316:D337)</f>
        <v>26030</v>
      </c>
      <c r="E338" s="65">
        <f t="shared" si="65"/>
        <v>0</v>
      </c>
      <c r="F338" s="66">
        <f t="shared" si="65"/>
        <v>66618</v>
      </c>
      <c r="G338" s="65">
        <f t="shared" si="65"/>
        <v>0</v>
      </c>
      <c r="H338" s="66">
        <f t="shared" si="65"/>
        <v>70208</v>
      </c>
      <c r="I338" s="65">
        <f t="shared" si="65"/>
        <v>0</v>
      </c>
      <c r="J338" s="66">
        <f>SUM(J316:J337)</f>
        <v>73150</v>
      </c>
      <c r="K338" s="65">
        <f>SUM(K316:K337)</f>
        <v>0</v>
      </c>
      <c r="L338" s="66">
        <f>SUM(L316:L337)</f>
        <v>73150</v>
      </c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</row>
    <row r="339" spans="1:24" s="104" customFormat="1" ht="10.5" customHeight="1">
      <c r="A339" s="57"/>
      <c r="B339" s="141"/>
      <c r="C339" s="62"/>
      <c r="D339" s="110"/>
      <c r="E339" s="110"/>
      <c r="F339" s="110"/>
      <c r="G339" s="110"/>
      <c r="H339" s="110"/>
      <c r="I339" s="110"/>
      <c r="J339" s="110"/>
      <c r="K339" s="110"/>
      <c r="L339" s="110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</row>
    <row r="340" spans="1:24" s="104" customFormat="1" ht="12.75">
      <c r="A340" s="57"/>
      <c r="B340" s="141">
        <v>79</v>
      </c>
      <c r="C340" s="62" t="s">
        <v>178</v>
      </c>
      <c r="D340" s="77"/>
      <c r="E340" s="77"/>
      <c r="F340" s="77"/>
      <c r="G340" s="77"/>
      <c r="H340" s="77"/>
      <c r="I340" s="77"/>
      <c r="J340" s="77"/>
      <c r="K340" s="77"/>
      <c r="L340" s="77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</row>
    <row r="341" spans="1:24" s="104" customFormat="1" ht="12.75">
      <c r="A341" s="57"/>
      <c r="B341" s="141">
        <v>71</v>
      </c>
      <c r="C341" s="62" t="s">
        <v>282</v>
      </c>
      <c r="D341" s="77"/>
      <c r="E341" s="77"/>
      <c r="F341" s="77"/>
      <c r="G341" s="77"/>
      <c r="H341" s="77"/>
      <c r="I341" s="77"/>
      <c r="J341" s="77"/>
      <c r="K341" s="77"/>
      <c r="L341" s="77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</row>
    <row r="342" spans="1:24" s="104" customFormat="1" ht="12.75">
      <c r="A342" s="57"/>
      <c r="B342" s="141" t="s">
        <v>180</v>
      </c>
      <c r="C342" s="62" t="s">
        <v>102</v>
      </c>
      <c r="D342" s="77">
        <v>4500</v>
      </c>
      <c r="E342" s="75">
        <v>0</v>
      </c>
      <c r="F342" s="77">
        <v>40000</v>
      </c>
      <c r="G342" s="75">
        <v>0</v>
      </c>
      <c r="H342" s="77">
        <v>40500</v>
      </c>
      <c r="I342" s="75">
        <v>0</v>
      </c>
      <c r="J342" s="77">
        <f>20000+1000</f>
        <v>21000</v>
      </c>
      <c r="K342" s="75">
        <v>0</v>
      </c>
      <c r="L342" s="77">
        <f>SUM(J342:K342)</f>
        <v>21000</v>
      </c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</row>
    <row r="343" spans="1:24" s="104" customFormat="1" ht="12.75">
      <c r="A343" s="57" t="s">
        <v>18</v>
      </c>
      <c r="B343" s="141">
        <v>71</v>
      </c>
      <c r="C343" s="62" t="s">
        <v>282</v>
      </c>
      <c r="D343" s="66">
        <f aca="true" t="shared" si="66" ref="D343:L344">D342</f>
        <v>4500</v>
      </c>
      <c r="E343" s="65">
        <f t="shared" si="66"/>
        <v>0</v>
      </c>
      <c r="F343" s="66">
        <f>F342</f>
        <v>40000</v>
      </c>
      <c r="G343" s="65">
        <f>G342</f>
        <v>0</v>
      </c>
      <c r="H343" s="66">
        <f t="shared" si="66"/>
        <v>40500</v>
      </c>
      <c r="I343" s="65">
        <f t="shared" si="66"/>
        <v>0</v>
      </c>
      <c r="J343" s="66">
        <f t="shared" si="66"/>
        <v>21000</v>
      </c>
      <c r="K343" s="65">
        <f t="shared" si="66"/>
        <v>0</v>
      </c>
      <c r="L343" s="66">
        <f t="shared" si="66"/>
        <v>21000</v>
      </c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</row>
    <row r="344" spans="1:24" s="104" customFormat="1" ht="12.75">
      <c r="A344" s="57" t="s">
        <v>18</v>
      </c>
      <c r="B344" s="141">
        <v>79</v>
      </c>
      <c r="C344" s="62" t="s">
        <v>178</v>
      </c>
      <c r="D344" s="66">
        <f t="shared" si="66"/>
        <v>4500</v>
      </c>
      <c r="E344" s="65">
        <f t="shared" si="66"/>
        <v>0</v>
      </c>
      <c r="F344" s="66">
        <f>F343</f>
        <v>40000</v>
      </c>
      <c r="G344" s="65">
        <f>G343</f>
        <v>0</v>
      </c>
      <c r="H344" s="66">
        <f t="shared" si="66"/>
        <v>40500</v>
      </c>
      <c r="I344" s="65">
        <f t="shared" si="66"/>
        <v>0</v>
      </c>
      <c r="J344" s="66">
        <f t="shared" si="66"/>
        <v>21000</v>
      </c>
      <c r="K344" s="65">
        <f t="shared" si="66"/>
        <v>0</v>
      </c>
      <c r="L344" s="66">
        <f t="shared" si="66"/>
        <v>21000</v>
      </c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</row>
    <row r="345" spans="1:24" s="104" customFormat="1" ht="10.5" customHeight="1">
      <c r="A345" s="57"/>
      <c r="B345" s="141"/>
      <c r="C345" s="62"/>
      <c r="D345" s="75"/>
      <c r="E345" s="75"/>
      <c r="F345" s="77"/>
      <c r="G345" s="75"/>
      <c r="H345" s="75"/>
      <c r="I345" s="75"/>
      <c r="J345" s="77"/>
      <c r="K345" s="75"/>
      <c r="L345" s="77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</row>
    <row r="346" spans="1:24" s="104" customFormat="1" ht="25.5">
      <c r="A346" s="57"/>
      <c r="B346" s="141">
        <v>80</v>
      </c>
      <c r="C346" s="62" t="s">
        <v>107</v>
      </c>
      <c r="D346" s="77"/>
      <c r="E346" s="77"/>
      <c r="F346" s="77"/>
      <c r="G346" s="77"/>
      <c r="H346" s="77"/>
      <c r="I346" s="77"/>
      <c r="J346" s="77"/>
      <c r="K346" s="77"/>
      <c r="L346" s="77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</row>
    <row r="347" spans="1:24" s="104" customFormat="1" ht="12.75">
      <c r="A347" s="57"/>
      <c r="B347" s="141">
        <v>44</v>
      </c>
      <c r="C347" s="62" t="s">
        <v>241</v>
      </c>
      <c r="D347" s="77"/>
      <c r="E347" s="77"/>
      <c r="F347" s="77"/>
      <c r="G347" s="77"/>
      <c r="H347" s="77"/>
      <c r="I347" s="77"/>
      <c r="J347" s="77"/>
      <c r="K347" s="77"/>
      <c r="L347" s="77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</row>
    <row r="348" spans="1:24" s="104" customFormat="1" ht="12.75" customHeight="1">
      <c r="A348" s="57"/>
      <c r="B348" s="141" t="s">
        <v>242</v>
      </c>
      <c r="C348" s="62" t="s">
        <v>246</v>
      </c>
      <c r="D348" s="77">
        <v>4994</v>
      </c>
      <c r="E348" s="75">
        <v>0</v>
      </c>
      <c r="F348" s="77">
        <v>1</v>
      </c>
      <c r="G348" s="75">
        <v>0</v>
      </c>
      <c r="H348" s="77">
        <v>3001</v>
      </c>
      <c r="I348" s="75">
        <v>0</v>
      </c>
      <c r="J348" s="75">
        <v>0</v>
      </c>
      <c r="K348" s="75">
        <v>0</v>
      </c>
      <c r="L348" s="75">
        <f>SUM(J348:K348)</f>
        <v>0</v>
      </c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</row>
    <row r="349" spans="1:24" s="104" customFormat="1" ht="12.75" customHeight="1">
      <c r="A349" s="57"/>
      <c r="B349" s="141" t="s">
        <v>243</v>
      </c>
      <c r="C349" s="62" t="s">
        <v>247</v>
      </c>
      <c r="D349" s="80">
        <v>4998</v>
      </c>
      <c r="E349" s="78">
        <v>0</v>
      </c>
      <c r="F349" s="80">
        <v>1</v>
      </c>
      <c r="G349" s="78">
        <v>0</v>
      </c>
      <c r="H349" s="80">
        <v>851</v>
      </c>
      <c r="I349" s="78">
        <v>0</v>
      </c>
      <c r="J349" s="78">
        <v>0</v>
      </c>
      <c r="K349" s="78">
        <v>0</v>
      </c>
      <c r="L349" s="78">
        <f>SUM(J349:K349)</f>
        <v>0</v>
      </c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</row>
    <row r="350" spans="1:24" s="104" customFormat="1" ht="12.75">
      <c r="A350" s="57" t="s">
        <v>18</v>
      </c>
      <c r="B350" s="141">
        <v>44</v>
      </c>
      <c r="C350" s="62" t="s">
        <v>241</v>
      </c>
      <c r="D350" s="80">
        <f aca="true" t="shared" si="67" ref="D350:I350">SUM(D348:D349)</f>
        <v>9992</v>
      </c>
      <c r="E350" s="78">
        <f t="shared" si="67"/>
        <v>0</v>
      </c>
      <c r="F350" s="80">
        <f>SUM(F348:F349)</f>
        <v>2</v>
      </c>
      <c r="G350" s="78">
        <f>SUM(G348:G349)</f>
        <v>0</v>
      </c>
      <c r="H350" s="80">
        <f t="shared" si="67"/>
        <v>3852</v>
      </c>
      <c r="I350" s="78">
        <f t="shared" si="67"/>
        <v>0</v>
      </c>
      <c r="J350" s="78">
        <f>SUM(J348:J349)</f>
        <v>0</v>
      </c>
      <c r="K350" s="78">
        <f>SUM(K348:K349)</f>
        <v>0</v>
      </c>
      <c r="L350" s="78">
        <f>SUM(L348:L349)</f>
        <v>0</v>
      </c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</row>
    <row r="351" spans="1:24" s="104" customFormat="1" ht="25.5">
      <c r="A351" s="57" t="s">
        <v>18</v>
      </c>
      <c r="B351" s="141">
        <v>80</v>
      </c>
      <c r="C351" s="62" t="s">
        <v>107</v>
      </c>
      <c r="D351" s="80">
        <f aca="true" t="shared" si="68" ref="D351:L351">D350</f>
        <v>9992</v>
      </c>
      <c r="E351" s="78">
        <f t="shared" si="68"/>
        <v>0</v>
      </c>
      <c r="F351" s="80">
        <f>F350</f>
        <v>2</v>
      </c>
      <c r="G351" s="78">
        <f>G350</f>
        <v>0</v>
      </c>
      <c r="H351" s="80">
        <f t="shared" si="68"/>
        <v>3852</v>
      </c>
      <c r="I351" s="78">
        <f t="shared" si="68"/>
        <v>0</v>
      </c>
      <c r="J351" s="78">
        <f t="shared" si="68"/>
        <v>0</v>
      </c>
      <c r="K351" s="78">
        <f t="shared" si="68"/>
        <v>0</v>
      </c>
      <c r="L351" s="78">
        <f t="shared" si="68"/>
        <v>0</v>
      </c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</row>
    <row r="352" spans="1:24" s="104" customFormat="1" ht="10.5" customHeight="1">
      <c r="A352" s="57"/>
      <c r="B352" s="141"/>
      <c r="C352" s="62"/>
      <c r="D352" s="75"/>
      <c r="E352" s="75"/>
      <c r="F352" s="115"/>
      <c r="G352" s="115"/>
      <c r="H352" s="77"/>
      <c r="I352" s="75"/>
      <c r="J352" s="77"/>
      <c r="K352" s="115"/>
      <c r="L352" s="115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</row>
    <row r="353" spans="1:24" s="104" customFormat="1" ht="12.75">
      <c r="A353" s="158"/>
      <c r="B353" s="159">
        <v>81</v>
      </c>
      <c r="C353" s="160" t="s">
        <v>266</v>
      </c>
      <c r="D353" s="75"/>
      <c r="E353" s="75"/>
      <c r="F353" s="115"/>
      <c r="G353" s="115"/>
      <c r="H353" s="77"/>
      <c r="I353" s="75"/>
      <c r="J353" s="77"/>
      <c r="K353" s="115"/>
      <c r="L353" s="115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</row>
    <row r="354" spans="1:24" s="104" customFormat="1" ht="12.75">
      <c r="A354" s="188"/>
      <c r="B354" s="189" t="s">
        <v>267</v>
      </c>
      <c r="C354" s="190" t="s">
        <v>102</v>
      </c>
      <c r="D354" s="78">
        <v>0</v>
      </c>
      <c r="E354" s="78">
        <v>0</v>
      </c>
      <c r="F354" s="78">
        <v>0</v>
      </c>
      <c r="G354" s="78">
        <v>0</v>
      </c>
      <c r="H354" s="80">
        <v>5000</v>
      </c>
      <c r="I354" s="78">
        <v>0</v>
      </c>
      <c r="J354" s="78">
        <v>0</v>
      </c>
      <c r="K354" s="78">
        <v>0</v>
      </c>
      <c r="L354" s="78">
        <f>SUM(J354:K354)</f>
        <v>0</v>
      </c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</row>
    <row r="355" spans="1:24" s="104" customFormat="1" ht="12.75">
      <c r="A355" s="57" t="s">
        <v>18</v>
      </c>
      <c r="B355" s="107">
        <v>3.051</v>
      </c>
      <c r="C355" s="59" t="s">
        <v>52</v>
      </c>
      <c r="D355" s="80">
        <f aca="true" t="shared" si="69" ref="D355:L355">D295+D288+D278+D271+D312+D307+D300+D338+D344+D351+D354</f>
        <v>335059</v>
      </c>
      <c r="E355" s="78">
        <f t="shared" si="69"/>
        <v>0</v>
      </c>
      <c r="F355" s="80">
        <f t="shared" si="69"/>
        <v>2227762</v>
      </c>
      <c r="G355" s="78">
        <f t="shared" si="69"/>
        <v>0</v>
      </c>
      <c r="H355" s="80">
        <f t="shared" si="69"/>
        <v>2190493</v>
      </c>
      <c r="I355" s="78">
        <f t="shared" si="69"/>
        <v>0</v>
      </c>
      <c r="J355" s="80">
        <f t="shared" si="69"/>
        <v>2180150</v>
      </c>
      <c r="K355" s="78">
        <f t="shared" si="69"/>
        <v>0</v>
      </c>
      <c r="L355" s="80">
        <f t="shared" si="69"/>
        <v>2180150</v>
      </c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</row>
    <row r="356" spans="1:24" s="104" customFormat="1" ht="25.5">
      <c r="A356" s="57" t="s">
        <v>18</v>
      </c>
      <c r="B356" s="95">
        <v>3</v>
      </c>
      <c r="C356" s="62" t="s">
        <v>91</v>
      </c>
      <c r="D356" s="80">
        <f aca="true" t="shared" si="70" ref="D356:L358">D355</f>
        <v>335059</v>
      </c>
      <c r="E356" s="78">
        <f t="shared" si="70"/>
        <v>0</v>
      </c>
      <c r="F356" s="80">
        <f>F355</f>
        <v>2227762</v>
      </c>
      <c r="G356" s="78">
        <f>G355</f>
        <v>0</v>
      </c>
      <c r="H356" s="80">
        <f>H355</f>
        <v>2190493</v>
      </c>
      <c r="I356" s="78">
        <f t="shared" si="70"/>
        <v>0</v>
      </c>
      <c r="J356" s="80">
        <f t="shared" si="70"/>
        <v>2180150</v>
      </c>
      <c r="K356" s="78">
        <f t="shared" si="70"/>
        <v>0</v>
      </c>
      <c r="L356" s="80">
        <f t="shared" si="70"/>
        <v>2180150</v>
      </c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</row>
    <row r="357" spans="1:24" s="104" customFormat="1" ht="12.75">
      <c r="A357" s="57" t="s">
        <v>18</v>
      </c>
      <c r="B357" s="58">
        <v>4217</v>
      </c>
      <c r="C357" s="59" t="s">
        <v>10</v>
      </c>
      <c r="D357" s="80">
        <f t="shared" si="70"/>
        <v>335059</v>
      </c>
      <c r="E357" s="78">
        <f t="shared" si="70"/>
        <v>0</v>
      </c>
      <c r="F357" s="80">
        <f>F356</f>
        <v>2227762</v>
      </c>
      <c r="G357" s="78">
        <f>G356</f>
        <v>0</v>
      </c>
      <c r="H357" s="80">
        <f t="shared" si="70"/>
        <v>2190493</v>
      </c>
      <c r="I357" s="78">
        <f t="shared" si="70"/>
        <v>0</v>
      </c>
      <c r="J357" s="80">
        <f t="shared" si="70"/>
        <v>2180150</v>
      </c>
      <c r="K357" s="78">
        <f t="shared" si="70"/>
        <v>0</v>
      </c>
      <c r="L357" s="80">
        <f t="shared" si="70"/>
        <v>2180150</v>
      </c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</row>
    <row r="358" spans="1:24" s="104" customFormat="1" ht="12.75">
      <c r="A358" s="136" t="s">
        <v>18</v>
      </c>
      <c r="B358" s="136"/>
      <c r="C358" s="138" t="s">
        <v>90</v>
      </c>
      <c r="D358" s="64">
        <f>D357</f>
        <v>335059</v>
      </c>
      <c r="E358" s="63">
        <f t="shared" si="70"/>
        <v>0</v>
      </c>
      <c r="F358" s="64">
        <f>F357</f>
        <v>2227762</v>
      </c>
      <c r="G358" s="63">
        <f>G357</f>
        <v>0</v>
      </c>
      <c r="H358" s="64">
        <f t="shared" si="70"/>
        <v>2190493</v>
      </c>
      <c r="I358" s="63">
        <f t="shared" si="70"/>
        <v>0</v>
      </c>
      <c r="J358" s="64">
        <f t="shared" si="70"/>
        <v>2180150</v>
      </c>
      <c r="K358" s="63">
        <f t="shared" si="70"/>
        <v>0</v>
      </c>
      <c r="L358" s="64">
        <f t="shared" si="70"/>
        <v>2180150</v>
      </c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</row>
    <row r="359" spans="1:24" s="104" customFormat="1" ht="12.75">
      <c r="A359" s="136" t="s">
        <v>18</v>
      </c>
      <c r="B359" s="136"/>
      <c r="C359" s="138" t="s">
        <v>11</v>
      </c>
      <c r="D359" s="99">
        <f aca="true" t="shared" si="71" ref="D359:L359">D358+D258</f>
        <v>535376</v>
      </c>
      <c r="E359" s="99">
        <f t="shared" si="71"/>
        <v>77812</v>
      </c>
      <c r="F359" s="99">
        <f t="shared" si="71"/>
        <v>2370056</v>
      </c>
      <c r="G359" s="99">
        <f t="shared" si="71"/>
        <v>77491</v>
      </c>
      <c r="H359" s="99">
        <f t="shared" si="71"/>
        <v>2421310</v>
      </c>
      <c r="I359" s="99">
        <f t="shared" si="71"/>
        <v>78624</v>
      </c>
      <c r="J359" s="99">
        <f t="shared" si="71"/>
        <v>2357411</v>
      </c>
      <c r="K359" s="99">
        <f t="shared" si="71"/>
        <v>88897</v>
      </c>
      <c r="L359" s="99">
        <f t="shared" si="71"/>
        <v>2446308</v>
      </c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</row>
    <row r="360" spans="1:24" s="104" customFormat="1" ht="12.75">
      <c r="A360" s="57"/>
      <c r="B360" s="57"/>
      <c r="C360" s="173"/>
      <c r="D360" s="76"/>
      <c r="E360" s="76"/>
      <c r="F360" s="76"/>
      <c r="G360" s="76"/>
      <c r="H360" s="76"/>
      <c r="I360" s="76"/>
      <c r="J360" s="76"/>
      <c r="K360" s="76"/>
      <c r="L360" s="76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</row>
    <row r="361" spans="1:24" s="104" customFormat="1" ht="12.75">
      <c r="A361" s="57" t="s">
        <v>20</v>
      </c>
      <c r="B361" s="58">
        <v>2217</v>
      </c>
      <c r="C361" s="59" t="s">
        <v>8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</row>
    <row r="362" spans="1:24" s="104" customFormat="1" ht="12.75">
      <c r="A362" s="57"/>
      <c r="B362" s="147">
        <v>0.911</v>
      </c>
      <c r="C362" s="148" t="s">
        <v>175</v>
      </c>
      <c r="D362" s="150">
        <v>0</v>
      </c>
      <c r="E362" s="149">
        <v>101</v>
      </c>
      <c r="F362" s="150">
        <v>0</v>
      </c>
      <c r="G362" s="150">
        <v>0</v>
      </c>
      <c r="H362" s="150">
        <v>0</v>
      </c>
      <c r="I362" s="150">
        <v>0</v>
      </c>
      <c r="J362" s="150">
        <v>0</v>
      </c>
      <c r="K362" s="150">
        <v>0</v>
      </c>
      <c r="L362" s="150">
        <v>0</v>
      </c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</row>
    <row r="363" spans="1:24" s="104" customFormat="1" ht="12.75">
      <c r="A363" s="57"/>
      <c r="B363" s="58"/>
      <c r="C363" s="59"/>
      <c r="D363" s="145"/>
      <c r="E363" s="145"/>
      <c r="F363" s="145"/>
      <c r="G363" s="145"/>
      <c r="H363" s="145"/>
      <c r="I363" s="145"/>
      <c r="J363" s="145"/>
      <c r="K363" s="145"/>
      <c r="L363" s="145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</row>
    <row r="364" spans="1:24" s="104" customFormat="1" ht="12.75">
      <c r="A364" s="57"/>
      <c r="B364" s="58">
        <v>4217</v>
      </c>
      <c r="C364" s="59" t="s">
        <v>10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</row>
    <row r="365" spans="1:24" s="104" customFormat="1" ht="12.75">
      <c r="A365" s="146"/>
      <c r="B365" s="147">
        <v>0.911</v>
      </c>
      <c r="C365" s="148" t="s">
        <v>175</v>
      </c>
      <c r="D365" s="104">
        <v>2010</v>
      </c>
      <c r="E365" s="162">
        <v>0</v>
      </c>
      <c r="F365" s="150">
        <v>0</v>
      </c>
      <c r="G365" s="150">
        <v>0</v>
      </c>
      <c r="H365" s="150">
        <v>0</v>
      </c>
      <c r="I365" s="150">
        <v>0</v>
      </c>
      <c r="J365" s="150">
        <v>0</v>
      </c>
      <c r="K365" s="150">
        <v>0</v>
      </c>
      <c r="L365" s="150">
        <v>0</v>
      </c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</row>
    <row r="366" spans="1:24" s="104" customFormat="1" ht="12.75">
      <c r="A366" s="69"/>
      <c r="B366" s="151"/>
      <c r="C366" s="151" t="s">
        <v>174</v>
      </c>
      <c r="D366" s="152"/>
      <c r="E366" s="152"/>
      <c r="F366" s="151"/>
      <c r="G366" s="151"/>
      <c r="H366" s="151"/>
      <c r="I366" s="151"/>
      <c r="J366" s="152"/>
      <c r="K366" s="151"/>
      <c r="L366" s="151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</row>
    <row r="367" spans="1:24" s="104" customFormat="1" ht="12.75">
      <c r="A367" s="69"/>
      <c r="B367" s="153"/>
      <c r="C367" s="153"/>
      <c r="D367" s="154"/>
      <c r="E367" s="155"/>
      <c r="F367" s="155"/>
      <c r="G367" s="155"/>
      <c r="H367" s="155"/>
      <c r="I367" s="155"/>
      <c r="J367" s="135"/>
      <c r="K367" s="156"/>
      <c r="L367" s="156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</row>
    <row r="368" spans="1:24" s="104" customFormat="1" ht="12.75">
      <c r="A368" s="13"/>
      <c r="B368" s="13"/>
      <c r="C368" s="12"/>
      <c r="D368" s="20"/>
      <c r="E368" s="20"/>
      <c r="F368" s="20"/>
      <c r="G368" s="20"/>
      <c r="H368" s="20"/>
      <c r="I368" s="20"/>
      <c r="J368" s="20"/>
      <c r="K368" s="157"/>
      <c r="L368" s="157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</row>
    <row r="369" spans="1:24" s="104" customFormat="1" ht="12.75">
      <c r="A369" s="13"/>
      <c r="B369" s="13"/>
      <c r="C369" s="12"/>
      <c r="D369" s="20"/>
      <c r="E369" s="20"/>
      <c r="F369" s="20"/>
      <c r="G369" s="20"/>
      <c r="H369" s="20"/>
      <c r="I369" s="20"/>
      <c r="J369" s="20"/>
      <c r="K369" s="157"/>
      <c r="L369" s="157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</row>
    <row r="370" spans="1:24" s="104" customFormat="1" ht="12.75">
      <c r="A370" s="13"/>
      <c r="B370" s="13"/>
      <c r="C370" s="12"/>
      <c r="D370" s="20"/>
      <c r="E370" s="20"/>
      <c r="F370" s="20"/>
      <c r="G370" s="157"/>
      <c r="H370" s="20"/>
      <c r="I370" s="20"/>
      <c r="J370" s="20"/>
      <c r="K370" s="157"/>
      <c r="L370" s="157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</row>
    <row r="371" spans="1:24" s="104" customFormat="1" ht="12.75">
      <c r="A371" s="13"/>
      <c r="B371" s="13"/>
      <c r="C371" s="12"/>
      <c r="D371" s="20"/>
      <c r="E371" s="20"/>
      <c r="F371" s="20"/>
      <c r="G371" s="20"/>
      <c r="H371" s="20"/>
      <c r="I371" s="20"/>
      <c r="J371" s="20"/>
      <c r="K371" s="157"/>
      <c r="L371" s="157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</row>
    <row r="372" spans="1:24" s="104" customFormat="1" ht="12.75">
      <c r="A372" s="13"/>
      <c r="B372" s="13"/>
      <c r="C372" s="12"/>
      <c r="D372" s="20"/>
      <c r="E372" s="20"/>
      <c r="F372" s="20"/>
      <c r="G372" s="20"/>
      <c r="H372" s="20"/>
      <c r="I372" s="20"/>
      <c r="J372" s="20"/>
      <c r="K372" s="157"/>
      <c r="L372" s="157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</row>
    <row r="373" spans="1:24" s="104" customFormat="1" ht="12.75">
      <c r="A373" s="13"/>
      <c r="B373" s="13"/>
      <c r="C373" s="12"/>
      <c r="D373" s="20"/>
      <c r="E373" s="20"/>
      <c r="F373" s="20"/>
      <c r="G373" s="20"/>
      <c r="H373" s="20"/>
      <c r="I373" s="20"/>
      <c r="J373" s="20"/>
      <c r="K373" s="157"/>
      <c r="L373" s="157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</row>
    <row r="374" spans="1:24" s="104" customFormat="1" ht="12.75">
      <c r="A374" s="13"/>
      <c r="B374" s="13"/>
      <c r="C374" s="12"/>
      <c r="D374" s="20"/>
      <c r="E374" s="20"/>
      <c r="F374" s="20"/>
      <c r="G374" s="20"/>
      <c r="H374" s="20"/>
      <c r="I374" s="20"/>
      <c r="J374" s="20"/>
      <c r="K374" s="157"/>
      <c r="L374" s="157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</row>
    <row r="375" spans="1:24" s="104" customFormat="1" ht="12.75">
      <c r="A375" s="13"/>
      <c r="B375" s="13"/>
      <c r="C375" s="12"/>
      <c r="D375" s="20"/>
      <c r="E375" s="20"/>
      <c r="F375" s="20"/>
      <c r="G375" s="20"/>
      <c r="H375" s="20"/>
      <c r="I375" s="20"/>
      <c r="J375" s="20"/>
      <c r="K375" s="157"/>
      <c r="L375" s="157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</row>
    <row r="376" spans="1:24" s="104" customFormat="1" ht="12.75">
      <c r="A376" s="13"/>
      <c r="B376" s="13"/>
      <c r="C376" s="12"/>
      <c r="D376" s="20"/>
      <c r="E376" s="20"/>
      <c r="F376" s="20"/>
      <c r="G376" s="20"/>
      <c r="H376" s="20"/>
      <c r="I376" s="20"/>
      <c r="J376" s="20"/>
      <c r="K376" s="157"/>
      <c r="L376" s="157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</row>
    <row r="377" spans="1:24" s="104" customFormat="1" ht="12.75">
      <c r="A377" s="13"/>
      <c r="B377" s="13"/>
      <c r="C377" s="12"/>
      <c r="D377" s="20"/>
      <c r="E377" s="20"/>
      <c r="F377" s="20"/>
      <c r="G377" s="20"/>
      <c r="H377" s="20"/>
      <c r="I377" s="20"/>
      <c r="J377" s="20"/>
      <c r="K377" s="157"/>
      <c r="L377" s="157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</row>
    <row r="378" spans="1:24" s="104" customFormat="1" ht="12.75">
      <c r="A378" s="13"/>
      <c r="B378" s="13"/>
      <c r="C378" s="12"/>
      <c r="D378" s="20"/>
      <c r="E378" s="20"/>
      <c r="F378" s="20"/>
      <c r="G378" s="20"/>
      <c r="H378" s="20"/>
      <c r="I378" s="20"/>
      <c r="J378" s="20"/>
      <c r="K378" s="157"/>
      <c r="L378" s="157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</row>
    <row r="379" spans="11:12" ht="12.75">
      <c r="K379" s="157"/>
      <c r="L379" s="157"/>
    </row>
    <row r="380" spans="11:12" ht="12.75">
      <c r="K380" s="157"/>
      <c r="L380" s="157"/>
    </row>
    <row r="381" spans="11:12" ht="12.75">
      <c r="K381" s="157"/>
      <c r="L381" s="157"/>
    </row>
    <row r="382" spans="11:12" ht="12.75">
      <c r="K382" s="157"/>
      <c r="L382" s="157"/>
    </row>
    <row r="383" spans="11:12" ht="12.75">
      <c r="K383" s="157"/>
      <c r="L383" s="157"/>
    </row>
    <row r="384" spans="11:12" ht="12.75">
      <c r="K384" s="157"/>
      <c r="L384" s="157"/>
    </row>
    <row r="385" spans="11:12" ht="12.75">
      <c r="K385" s="157"/>
      <c r="L385" s="157"/>
    </row>
    <row r="386" spans="11:12" ht="12.75">
      <c r="K386" s="157"/>
      <c r="L386" s="157"/>
    </row>
    <row r="387" spans="11:12" ht="12.75">
      <c r="K387" s="157"/>
      <c r="L387" s="157"/>
    </row>
    <row r="388" spans="11:12" ht="12.75">
      <c r="K388" s="157"/>
      <c r="L388" s="157"/>
    </row>
    <row r="389" spans="11:12" ht="12.75">
      <c r="K389" s="157"/>
      <c r="L389" s="157"/>
    </row>
    <row r="390" spans="11:12" ht="12.75">
      <c r="K390" s="157"/>
      <c r="L390" s="157"/>
    </row>
    <row r="391" spans="11:12" ht="12.75">
      <c r="K391" s="157"/>
      <c r="L391" s="157"/>
    </row>
    <row r="392" spans="11:12" ht="12.75">
      <c r="K392" s="157"/>
      <c r="L392" s="157"/>
    </row>
    <row r="393" spans="11:12" ht="12.75">
      <c r="K393" s="157"/>
      <c r="L393" s="157"/>
    </row>
    <row r="394" spans="11:12" ht="12.75">
      <c r="K394" s="157"/>
      <c r="L394" s="157"/>
    </row>
    <row r="395" spans="11:12" ht="12.75">
      <c r="K395" s="157"/>
      <c r="L395" s="157"/>
    </row>
    <row r="396" spans="11:12" ht="12.75">
      <c r="K396" s="157"/>
      <c r="L396" s="157"/>
    </row>
    <row r="397" spans="11:12" ht="12.75">
      <c r="K397" s="157"/>
      <c r="L397" s="157"/>
    </row>
    <row r="398" spans="11:12" ht="12.75">
      <c r="K398" s="157"/>
      <c r="L398" s="157"/>
    </row>
    <row r="399" spans="11:12" ht="12.75">
      <c r="K399" s="157"/>
      <c r="L399" s="157"/>
    </row>
    <row r="400" spans="11:12" ht="12.75">
      <c r="K400" s="157"/>
      <c r="L400" s="157"/>
    </row>
    <row r="401" spans="11:12" ht="12.75">
      <c r="K401" s="157"/>
      <c r="L401" s="157"/>
    </row>
    <row r="402" spans="11:12" ht="12.75">
      <c r="K402" s="157"/>
      <c r="L402" s="157"/>
    </row>
    <row r="403" spans="11:12" ht="12.75">
      <c r="K403" s="157"/>
      <c r="L403" s="157"/>
    </row>
    <row r="404" spans="11:12" ht="12.75">
      <c r="K404" s="157"/>
      <c r="L404" s="157"/>
    </row>
    <row r="405" spans="11:12" ht="12.75">
      <c r="K405" s="157"/>
      <c r="L405" s="157"/>
    </row>
    <row r="406" spans="11:12" ht="12.75">
      <c r="K406" s="157"/>
      <c r="L406" s="157"/>
    </row>
    <row r="407" spans="11:12" ht="12.75">
      <c r="K407" s="157"/>
      <c r="L407" s="157"/>
    </row>
    <row r="408" spans="11:12" ht="12.75">
      <c r="K408" s="157"/>
      <c r="L408" s="157"/>
    </row>
    <row r="409" spans="11:12" ht="12.75">
      <c r="K409" s="157"/>
      <c r="L409" s="157"/>
    </row>
    <row r="410" spans="11:12" ht="12.75">
      <c r="K410" s="157"/>
      <c r="L410" s="157"/>
    </row>
    <row r="411" spans="11:12" ht="12.75">
      <c r="K411" s="157"/>
      <c r="L411" s="157"/>
    </row>
    <row r="412" spans="11:12" ht="12.75">
      <c r="K412" s="157"/>
      <c r="L412" s="157"/>
    </row>
    <row r="413" spans="11:12" ht="12.75">
      <c r="K413" s="157"/>
      <c r="L413" s="157"/>
    </row>
    <row r="414" spans="11:12" ht="12.75">
      <c r="K414" s="157"/>
      <c r="L414" s="157"/>
    </row>
    <row r="415" spans="11:12" ht="12.75">
      <c r="K415" s="157"/>
      <c r="L415" s="157"/>
    </row>
    <row r="416" spans="11:12" ht="12.75">
      <c r="K416" s="157"/>
      <c r="L416" s="157"/>
    </row>
    <row r="417" spans="11:12" ht="12.75">
      <c r="K417" s="157"/>
      <c r="L417" s="157"/>
    </row>
    <row r="418" spans="11:12" ht="12.75">
      <c r="K418" s="157"/>
      <c r="L418" s="157"/>
    </row>
    <row r="419" spans="11:12" ht="12.75">
      <c r="K419" s="157"/>
      <c r="L419" s="157"/>
    </row>
    <row r="420" spans="11:12" ht="12.75">
      <c r="K420" s="157"/>
      <c r="L420" s="157"/>
    </row>
    <row r="421" spans="11:12" ht="12.75">
      <c r="K421" s="157"/>
      <c r="L421" s="157"/>
    </row>
    <row r="422" spans="11:12" ht="12.75">
      <c r="K422" s="157"/>
      <c r="L422" s="157"/>
    </row>
    <row r="423" spans="11:12" ht="12.75">
      <c r="K423" s="157"/>
      <c r="L423" s="157"/>
    </row>
    <row r="424" spans="11:12" ht="12.75">
      <c r="K424" s="157"/>
      <c r="L424" s="157"/>
    </row>
    <row r="425" spans="11:12" ht="12.75">
      <c r="K425" s="157"/>
      <c r="L425" s="157"/>
    </row>
    <row r="426" spans="11:12" ht="12.75">
      <c r="K426" s="157"/>
      <c r="L426" s="157"/>
    </row>
    <row r="427" spans="11:12" ht="12.75">
      <c r="K427" s="157"/>
      <c r="L427" s="157"/>
    </row>
    <row r="428" spans="11:12" ht="12.75">
      <c r="K428" s="157"/>
      <c r="L428" s="157"/>
    </row>
    <row r="429" spans="11:12" ht="12.75">
      <c r="K429" s="157"/>
      <c r="L429" s="157"/>
    </row>
    <row r="430" spans="11:12" ht="12.75">
      <c r="K430" s="157"/>
      <c r="L430" s="157"/>
    </row>
    <row r="431" spans="11:12" ht="12.75">
      <c r="K431" s="157"/>
      <c r="L431" s="157"/>
    </row>
    <row r="432" spans="11:12" ht="12.75">
      <c r="K432" s="157"/>
      <c r="L432" s="157"/>
    </row>
    <row r="433" spans="11:12" ht="12.75">
      <c r="K433" s="157"/>
      <c r="L433" s="157"/>
    </row>
    <row r="434" spans="11:12" ht="12.75">
      <c r="K434" s="157"/>
      <c r="L434" s="157"/>
    </row>
    <row r="435" spans="11:12" ht="12.75">
      <c r="K435" s="157"/>
      <c r="L435" s="157"/>
    </row>
    <row r="436" spans="11:12" ht="12.75">
      <c r="K436" s="157"/>
      <c r="L436" s="157"/>
    </row>
    <row r="437" spans="11:12" ht="12.75">
      <c r="K437" s="157"/>
      <c r="L437" s="157"/>
    </row>
    <row r="438" spans="11:12" ht="12.75">
      <c r="K438" s="157"/>
      <c r="L438" s="157"/>
    </row>
    <row r="439" spans="11:12" ht="12.75">
      <c r="K439" s="157"/>
      <c r="L439" s="157"/>
    </row>
    <row r="440" spans="11:12" ht="12.75">
      <c r="K440" s="157"/>
      <c r="L440" s="157"/>
    </row>
    <row r="441" spans="11:12" ht="12.75">
      <c r="K441" s="157"/>
      <c r="L441" s="157"/>
    </row>
    <row r="442" spans="11:12" ht="12.75">
      <c r="K442" s="157"/>
      <c r="L442" s="157"/>
    </row>
    <row r="443" spans="11:12" ht="12.75">
      <c r="K443" s="157"/>
      <c r="L443" s="157"/>
    </row>
    <row r="444" spans="11:12" ht="12.75">
      <c r="K444" s="157"/>
      <c r="L444" s="157"/>
    </row>
    <row r="445" spans="11:12" ht="12.75">
      <c r="K445" s="157"/>
      <c r="L445" s="157"/>
    </row>
    <row r="446" spans="11:12" ht="12.75">
      <c r="K446" s="157"/>
      <c r="L446" s="157"/>
    </row>
    <row r="447" spans="11:12" ht="12.75">
      <c r="K447" s="157"/>
      <c r="L447" s="157"/>
    </row>
    <row r="448" spans="11:12" ht="12.75">
      <c r="K448" s="157"/>
      <c r="L448" s="157"/>
    </row>
    <row r="449" spans="11:12" ht="12.75">
      <c r="K449" s="157"/>
      <c r="L449" s="157"/>
    </row>
    <row r="450" spans="11:12" ht="12.75">
      <c r="K450" s="157"/>
      <c r="L450" s="157"/>
    </row>
    <row r="451" spans="11:12" ht="12.75">
      <c r="K451" s="157"/>
      <c r="L451" s="157"/>
    </row>
    <row r="452" spans="11:12" ht="12.75">
      <c r="K452" s="157"/>
      <c r="L452" s="157"/>
    </row>
    <row r="453" spans="11:12" ht="12.75">
      <c r="K453" s="157"/>
      <c r="L453" s="157"/>
    </row>
    <row r="454" spans="11:12" ht="12.75">
      <c r="K454" s="157"/>
      <c r="L454" s="157"/>
    </row>
    <row r="455" spans="11:12" ht="12.75">
      <c r="K455" s="157"/>
      <c r="L455" s="157"/>
    </row>
    <row r="456" spans="11:12" ht="12.75">
      <c r="K456" s="157"/>
      <c r="L456" s="157"/>
    </row>
    <row r="457" spans="11:12" ht="12.75">
      <c r="K457" s="157"/>
      <c r="L457" s="157"/>
    </row>
    <row r="458" spans="11:12" ht="12.75">
      <c r="K458" s="157"/>
      <c r="L458" s="157"/>
    </row>
    <row r="459" spans="11:12" ht="12.75">
      <c r="K459" s="157"/>
      <c r="L459" s="157"/>
    </row>
    <row r="460" spans="11:12" ht="12.75">
      <c r="K460" s="157"/>
      <c r="L460" s="157"/>
    </row>
    <row r="461" spans="11:12" ht="12.75">
      <c r="K461" s="157"/>
      <c r="L461" s="157"/>
    </row>
    <row r="462" spans="11:12" ht="12.75">
      <c r="K462" s="157"/>
      <c r="L462" s="157"/>
    </row>
    <row r="463" spans="11:12" ht="12.75">
      <c r="K463" s="157"/>
      <c r="L463" s="157"/>
    </row>
    <row r="464" spans="11:12" ht="12.75">
      <c r="K464" s="157"/>
      <c r="L464" s="157"/>
    </row>
    <row r="465" spans="11:12" ht="12.75">
      <c r="K465" s="157"/>
      <c r="L465" s="157"/>
    </row>
    <row r="466" spans="11:12" ht="12.75">
      <c r="K466" s="157"/>
      <c r="L466" s="157"/>
    </row>
  </sheetData>
  <sheetProtection/>
  <autoFilter ref="A22:L366"/>
  <mergeCells count="9">
    <mergeCell ref="H20:I20"/>
    <mergeCell ref="J20:L20"/>
    <mergeCell ref="J21:L21"/>
    <mergeCell ref="H21:I21"/>
    <mergeCell ref="C4:D4"/>
    <mergeCell ref="D20:E20"/>
    <mergeCell ref="F20:G20"/>
    <mergeCell ref="F21:G21"/>
    <mergeCell ref="D21:E21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3" useFirstPageNumber="1" horizontalDpi="600" verticalDpi="600" orientation="landscape" paperSize="9" r:id="rId3"/>
  <headerFooter alignWithMargins="0">
    <oddHeader xml:space="preserve">&amp;C   </oddHeader>
    <oddFooter>&amp;C&amp;"Times New Roman,Bold"   Vol-IV     -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22">
      <selection activeCell="C29" activeCellId="3" sqref="C19 C25 C27 C29"/>
    </sheetView>
  </sheetViews>
  <sheetFormatPr defaultColWidth="9.140625" defaultRowHeight="12.75"/>
  <cols>
    <col min="1" max="1" width="30.7109375" style="0" customWidth="1"/>
  </cols>
  <sheetData>
    <row r="1" spans="2:3" ht="12.75">
      <c r="B1" t="s">
        <v>253</v>
      </c>
      <c r="C1" t="s">
        <v>301</v>
      </c>
    </row>
    <row r="2" spans="1:3" ht="14.25">
      <c r="A2" s="164" t="s">
        <v>287</v>
      </c>
      <c r="B2" s="163">
        <v>150</v>
      </c>
      <c r="C2" s="166">
        <v>10</v>
      </c>
    </row>
    <row r="3" spans="1:3" ht="28.5">
      <c r="A3" s="164" t="s">
        <v>288</v>
      </c>
      <c r="B3" s="163">
        <v>200</v>
      </c>
      <c r="C3" s="166">
        <v>15</v>
      </c>
    </row>
    <row r="4" spans="1:3" ht="28.5">
      <c r="A4" s="164" t="s">
        <v>289</v>
      </c>
      <c r="B4" s="163">
        <v>50</v>
      </c>
      <c r="C4" s="166"/>
    </row>
    <row r="5" spans="1:3" ht="28.5">
      <c r="A5" s="164" t="s">
        <v>290</v>
      </c>
      <c r="B5" s="163">
        <v>50</v>
      </c>
      <c r="C5" s="166"/>
    </row>
    <row r="6" spans="1:3" ht="42.75">
      <c r="A6" s="164" t="s">
        <v>291</v>
      </c>
      <c r="B6" s="163">
        <v>50</v>
      </c>
      <c r="C6" s="166"/>
    </row>
    <row r="7" spans="1:3" ht="28.5">
      <c r="A7" s="164" t="s">
        <v>292</v>
      </c>
      <c r="B7" s="163">
        <v>50</v>
      </c>
      <c r="C7" s="166"/>
    </row>
    <row r="8" spans="1:3" ht="28.5">
      <c r="A8" s="164" t="s">
        <v>293</v>
      </c>
      <c r="B8" s="163">
        <v>200</v>
      </c>
      <c r="C8" s="166">
        <v>15</v>
      </c>
    </row>
    <row r="9" spans="1:3" ht="42.75">
      <c r="A9" s="164" t="s">
        <v>294</v>
      </c>
      <c r="B9" s="163">
        <v>300</v>
      </c>
      <c r="C9" s="166">
        <v>20</v>
      </c>
    </row>
    <row r="10" spans="1:3" ht="28.5">
      <c r="A10" s="164" t="s">
        <v>295</v>
      </c>
      <c r="B10" s="163">
        <v>50</v>
      </c>
      <c r="C10" s="166"/>
    </row>
    <row r="11" spans="1:3" ht="28.5">
      <c r="A11" s="164" t="s">
        <v>296</v>
      </c>
      <c r="B11" s="163">
        <v>50</v>
      </c>
      <c r="C11" s="166"/>
    </row>
    <row r="12" spans="1:3" ht="28.5">
      <c r="A12" s="164" t="s">
        <v>297</v>
      </c>
      <c r="B12" s="163">
        <v>50</v>
      </c>
      <c r="C12" s="166"/>
    </row>
    <row r="13" spans="1:3" ht="42.75">
      <c r="A13" s="164" t="s">
        <v>298</v>
      </c>
      <c r="B13" s="163">
        <v>200</v>
      </c>
      <c r="C13" s="166">
        <v>20</v>
      </c>
    </row>
    <row r="14" spans="1:3" ht="28.5">
      <c r="A14" s="164" t="s">
        <v>299</v>
      </c>
      <c r="B14" s="163">
        <v>100</v>
      </c>
      <c r="C14" s="166">
        <v>10</v>
      </c>
    </row>
    <row r="15" spans="1:3" ht="28.5">
      <c r="A15" s="164" t="s">
        <v>300</v>
      </c>
      <c r="B15" s="163">
        <v>100</v>
      </c>
      <c r="C15" s="166">
        <v>10</v>
      </c>
    </row>
    <row r="16" spans="1:3" ht="12.75">
      <c r="A16" s="166" t="s">
        <v>253</v>
      </c>
      <c r="B16" s="167">
        <f>SUM(B2:B15)</f>
        <v>1600</v>
      </c>
      <c r="C16" s="166"/>
    </row>
    <row r="17" spans="1:3" ht="12.75">
      <c r="A17" s="166"/>
      <c r="B17" s="166"/>
      <c r="C17" s="166"/>
    </row>
    <row r="18" spans="1:3" ht="12.75">
      <c r="A18" s="166"/>
      <c r="B18" s="166"/>
      <c r="C18" s="166"/>
    </row>
    <row r="19" spans="1:3" ht="25.5">
      <c r="A19" s="168" t="s">
        <v>259</v>
      </c>
      <c r="B19" s="166">
        <v>116.63</v>
      </c>
      <c r="C19" s="172">
        <v>15</v>
      </c>
    </row>
    <row r="20" spans="1:3" ht="12.75">
      <c r="A20" s="166"/>
      <c r="B20" s="166"/>
      <c r="C20" s="166"/>
    </row>
    <row r="21" spans="1:3" ht="25.5">
      <c r="A21" s="169" t="s">
        <v>117</v>
      </c>
      <c r="B21" s="166"/>
      <c r="C21" s="166">
        <v>100</v>
      </c>
    </row>
    <row r="22" spans="1:3" ht="12.75">
      <c r="A22" s="166"/>
      <c r="B22" s="166"/>
      <c r="C22" s="166"/>
    </row>
    <row r="23" spans="1:3" ht="12.75">
      <c r="A23" s="169" t="s">
        <v>134</v>
      </c>
      <c r="B23" s="166"/>
      <c r="C23" s="166">
        <v>35</v>
      </c>
    </row>
    <row r="24" spans="1:3" ht="12.75">
      <c r="A24" s="166"/>
      <c r="B24" s="166"/>
      <c r="C24" s="166"/>
    </row>
    <row r="25" spans="1:3" ht="38.25">
      <c r="A25" s="170" t="s">
        <v>179</v>
      </c>
      <c r="B25" s="166"/>
      <c r="C25" s="172">
        <v>15</v>
      </c>
    </row>
    <row r="26" spans="1:3" ht="12.75">
      <c r="A26" s="166"/>
      <c r="B26" s="166"/>
      <c r="C26" s="166"/>
    </row>
    <row r="27" spans="1:3" ht="38.25">
      <c r="A27" s="171" t="s">
        <v>268</v>
      </c>
      <c r="B27" s="166"/>
      <c r="C27" s="172">
        <v>10</v>
      </c>
    </row>
    <row r="28" spans="1:3" ht="12.75">
      <c r="A28" s="166"/>
      <c r="B28" s="166"/>
      <c r="C28" s="166"/>
    </row>
    <row r="29" spans="1:3" ht="38.25">
      <c r="A29" s="171" t="s">
        <v>272</v>
      </c>
      <c r="B29" s="166"/>
      <c r="C29" s="172">
        <v>15</v>
      </c>
    </row>
    <row r="30" spans="1:3" ht="12.75">
      <c r="A30" s="170" t="s">
        <v>178</v>
      </c>
      <c r="B30" s="166"/>
      <c r="C30" s="172">
        <v>10</v>
      </c>
    </row>
    <row r="31" spans="2:3" ht="12.75">
      <c r="B31" s="165"/>
      <c r="C31" s="165">
        <f>SUM(C2:C30)</f>
        <v>300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7.28125" style="0" customWidth="1"/>
    <col min="3" max="4" width="4.8515625" style="0" customWidth="1"/>
    <col min="5" max="8" width="5.28125" style="0" customWidth="1"/>
  </cols>
  <sheetData>
    <row r="1" ht="12.75">
      <c r="A1" t="s">
        <v>218</v>
      </c>
    </row>
    <row r="3" spans="1:11" ht="12.75">
      <c r="A3" s="4" t="s">
        <v>216</v>
      </c>
      <c r="B3" s="195" t="s">
        <v>217</v>
      </c>
      <c r="C3" s="195"/>
      <c r="D3" s="195"/>
      <c r="E3" s="195"/>
      <c r="F3" s="195"/>
      <c r="G3" s="195"/>
      <c r="H3" s="4"/>
      <c r="I3" s="6" t="s">
        <v>16</v>
      </c>
      <c r="J3" s="6" t="s">
        <v>97</v>
      </c>
      <c r="K3" s="4" t="s">
        <v>18</v>
      </c>
    </row>
    <row r="4" spans="1:11" ht="12.75">
      <c r="A4">
        <v>1</v>
      </c>
      <c r="B4" s="1">
        <v>2045</v>
      </c>
      <c r="C4" s="1" t="s">
        <v>182</v>
      </c>
      <c r="D4" s="1" t="s">
        <v>183</v>
      </c>
      <c r="E4" s="1" t="s">
        <v>184</v>
      </c>
      <c r="F4" s="1" t="s">
        <v>185</v>
      </c>
      <c r="G4" s="1" t="s">
        <v>186</v>
      </c>
      <c r="H4" s="1"/>
      <c r="I4">
        <v>0</v>
      </c>
      <c r="J4">
        <v>505376</v>
      </c>
      <c r="K4">
        <f>J4+I4</f>
        <v>505376</v>
      </c>
    </row>
    <row r="5" spans="1:11" ht="12.75">
      <c r="A5">
        <v>2</v>
      </c>
      <c r="B5" s="1" t="s">
        <v>187</v>
      </c>
      <c r="C5" s="1" t="s">
        <v>186</v>
      </c>
      <c r="D5" s="1" t="s">
        <v>188</v>
      </c>
      <c r="E5" s="1" t="s">
        <v>184</v>
      </c>
      <c r="F5" s="1" t="s">
        <v>185</v>
      </c>
      <c r="G5" s="1" t="s">
        <v>186</v>
      </c>
      <c r="H5" s="1"/>
      <c r="I5">
        <v>0</v>
      </c>
      <c r="J5">
        <v>1851632</v>
      </c>
      <c r="K5">
        <f aca="true" t="shared" si="0" ref="K5:K34">J5+I5</f>
        <v>1851632</v>
      </c>
    </row>
    <row r="6" spans="1:11" ht="12.75">
      <c r="A6">
        <v>3</v>
      </c>
      <c r="B6" s="1" t="s">
        <v>187</v>
      </c>
      <c r="C6" s="1" t="s">
        <v>189</v>
      </c>
      <c r="D6" s="1" t="s">
        <v>188</v>
      </c>
      <c r="E6" s="1" t="s">
        <v>182</v>
      </c>
      <c r="F6" s="1" t="s">
        <v>185</v>
      </c>
      <c r="G6" s="1" t="s">
        <v>186</v>
      </c>
      <c r="H6" s="1"/>
      <c r="I6">
        <v>0</v>
      </c>
      <c r="J6">
        <v>1571232</v>
      </c>
      <c r="K6">
        <f t="shared" si="0"/>
        <v>1571232</v>
      </c>
    </row>
    <row r="7" spans="1:11" ht="12.75">
      <c r="A7">
        <v>4</v>
      </c>
      <c r="B7" s="1" t="s">
        <v>187</v>
      </c>
      <c r="C7" s="1" t="s">
        <v>189</v>
      </c>
      <c r="D7" s="1" t="s">
        <v>190</v>
      </c>
      <c r="E7" s="1" t="s">
        <v>191</v>
      </c>
      <c r="F7" s="1" t="s">
        <v>192</v>
      </c>
      <c r="G7" s="1" t="s">
        <v>186</v>
      </c>
      <c r="H7" s="1"/>
      <c r="I7">
        <v>0</v>
      </c>
      <c r="J7">
        <v>2606912</v>
      </c>
      <c r="K7">
        <f t="shared" si="0"/>
        <v>2606912</v>
      </c>
    </row>
    <row r="8" spans="1:11" ht="12.75">
      <c r="A8">
        <v>5</v>
      </c>
      <c r="B8" s="1" t="s">
        <v>187</v>
      </c>
      <c r="C8" s="1" t="s">
        <v>193</v>
      </c>
      <c r="D8" s="1" t="s">
        <v>188</v>
      </c>
      <c r="E8" s="1" t="s">
        <v>184</v>
      </c>
      <c r="F8" s="1" t="s">
        <v>185</v>
      </c>
      <c r="G8" s="1" t="s">
        <v>186</v>
      </c>
      <c r="H8" s="1"/>
      <c r="I8">
        <v>1271688</v>
      </c>
      <c r="J8">
        <v>0</v>
      </c>
      <c r="K8">
        <f t="shared" si="0"/>
        <v>1271688</v>
      </c>
    </row>
    <row r="9" spans="1:11" ht="12.75">
      <c r="A9">
        <v>6</v>
      </c>
      <c r="B9" s="1" t="s">
        <v>187</v>
      </c>
      <c r="C9" s="1" t="s">
        <v>189</v>
      </c>
      <c r="D9" s="1" t="s">
        <v>188</v>
      </c>
      <c r="E9" s="1" t="s">
        <v>182</v>
      </c>
      <c r="F9" s="1" t="s">
        <v>185</v>
      </c>
      <c r="G9" s="1" t="s">
        <v>186</v>
      </c>
      <c r="H9" s="1"/>
      <c r="I9">
        <v>487696</v>
      </c>
      <c r="J9">
        <v>0</v>
      </c>
      <c r="K9">
        <f t="shared" si="0"/>
        <v>487696</v>
      </c>
    </row>
    <row r="10" spans="1:11" ht="12.75">
      <c r="A10">
        <v>7</v>
      </c>
      <c r="B10" s="1" t="s">
        <v>187</v>
      </c>
      <c r="C10" s="1" t="s">
        <v>189</v>
      </c>
      <c r="D10" s="1" t="s">
        <v>188</v>
      </c>
      <c r="E10" s="1" t="s">
        <v>182</v>
      </c>
      <c r="F10" s="1" t="s">
        <v>194</v>
      </c>
      <c r="G10" s="1" t="s">
        <v>186</v>
      </c>
      <c r="H10" s="1"/>
      <c r="I10">
        <v>0</v>
      </c>
      <c r="J10">
        <v>852280</v>
      </c>
      <c r="K10">
        <f t="shared" si="0"/>
        <v>852280</v>
      </c>
    </row>
    <row r="11" spans="1:11" ht="12.75">
      <c r="A11">
        <v>8</v>
      </c>
      <c r="B11" s="1" t="s">
        <v>187</v>
      </c>
      <c r="C11" s="1" t="s">
        <v>189</v>
      </c>
      <c r="D11" s="1" t="s">
        <v>190</v>
      </c>
      <c r="E11" s="1" t="s">
        <v>191</v>
      </c>
      <c r="F11" s="1" t="s">
        <v>194</v>
      </c>
      <c r="G11" s="1" t="s">
        <v>186</v>
      </c>
      <c r="H11" s="1"/>
      <c r="I11">
        <v>0</v>
      </c>
      <c r="J11">
        <v>372416</v>
      </c>
      <c r="K11">
        <f t="shared" si="0"/>
        <v>372416</v>
      </c>
    </row>
    <row r="12" spans="1:11" ht="12.75">
      <c r="A12">
        <v>9</v>
      </c>
      <c r="B12" s="1" t="s">
        <v>187</v>
      </c>
      <c r="C12" s="1" t="s">
        <v>189</v>
      </c>
      <c r="D12" s="1" t="s">
        <v>188</v>
      </c>
      <c r="E12" s="1" t="s">
        <v>182</v>
      </c>
      <c r="F12" s="1" t="s">
        <v>194</v>
      </c>
      <c r="G12" s="1" t="s">
        <v>186</v>
      </c>
      <c r="H12" s="1"/>
      <c r="I12">
        <v>723584</v>
      </c>
      <c r="J12">
        <v>0</v>
      </c>
      <c r="K12">
        <f t="shared" si="0"/>
        <v>723584</v>
      </c>
    </row>
    <row r="13" spans="1:11" ht="12.75">
      <c r="A13">
        <v>10</v>
      </c>
      <c r="B13" s="1" t="s">
        <v>187</v>
      </c>
      <c r="C13" s="1" t="s">
        <v>189</v>
      </c>
      <c r="D13" s="1" t="s">
        <v>188</v>
      </c>
      <c r="E13" s="1" t="s">
        <v>182</v>
      </c>
      <c r="F13" s="1" t="s">
        <v>185</v>
      </c>
      <c r="G13" s="1" t="s">
        <v>195</v>
      </c>
      <c r="H13" s="1"/>
      <c r="I13">
        <v>1662103</v>
      </c>
      <c r="J13">
        <v>0</v>
      </c>
      <c r="K13">
        <f t="shared" si="0"/>
        <v>1662103</v>
      </c>
    </row>
    <row r="14" spans="1:11" ht="12.75">
      <c r="A14">
        <v>11</v>
      </c>
      <c r="B14" s="1" t="s">
        <v>196</v>
      </c>
      <c r="C14" s="1" t="s">
        <v>197</v>
      </c>
      <c r="D14" s="1" t="s">
        <v>198</v>
      </c>
      <c r="E14" s="1" t="s">
        <v>182</v>
      </c>
      <c r="F14" s="1" t="s">
        <v>192</v>
      </c>
      <c r="G14" s="1" t="s">
        <v>195</v>
      </c>
      <c r="H14" s="1"/>
      <c r="I14">
        <v>0</v>
      </c>
      <c r="J14">
        <v>480432</v>
      </c>
      <c r="K14">
        <f t="shared" si="0"/>
        <v>480432</v>
      </c>
    </row>
    <row r="15" spans="1:11" ht="12.75">
      <c r="A15">
        <v>12</v>
      </c>
      <c r="B15" s="1" t="s">
        <v>199</v>
      </c>
      <c r="C15" s="1" t="s">
        <v>189</v>
      </c>
      <c r="D15" s="1" t="s">
        <v>200</v>
      </c>
      <c r="E15" s="1" t="s">
        <v>184</v>
      </c>
      <c r="F15" s="1" t="s">
        <v>201</v>
      </c>
      <c r="G15" s="1" t="s">
        <v>195</v>
      </c>
      <c r="H15" s="1"/>
      <c r="I15">
        <v>0</v>
      </c>
      <c r="J15">
        <v>186208</v>
      </c>
      <c r="K15">
        <f t="shared" si="0"/>
        <v>186208</v>
      </c>
    </row>
    <row r="16" spans="1:11" ht="12.75">
      <c r="A16">
        <v>13</v>
      </c>
      <c r="B16" s="1" t="s">
        <v>202</v>
      </c>
      <c r="C16" s="1" t="s">
        <v>195</v>
      </c>
      <c r="D16" s="1" t="s">
        <v>203</v>
      </c>
      <c r="E16" s="1" t="s">
        <v>204</v>
      </c>
      <c r="F16" s="1" t="s">
        <v>192</v>
      </c>
      <c r="G16" s="1" t="s">
        <v>205</v>
      </c>
      <c r="H16" s="1"/>
      <c r="I16">
        <v>0</v>
      </c>
      <c r="J16">
        <v>2823956</v>
      </c>
      <c r="K16">
        <f t="shared" si="0"/>
        <v>2823956</v>
      </c>
    </row>
    <row r="17" spans="1:11" ht="12.75">
      <c r="A17">
        <v>14</v>
      </c>
      <c r="B17" s="1" t="s">
        <v>187</v>
      </c>
      <c r="C17" s="1" t="s">
        <v>189</v>
      </c>
      <c r="D17" s="1" t="s">
        <v>188</v>
      </c>
      <c r="E17" s="1" t="s">
        <v>182</v>
      </c>
      <c r="F17" s="1" t="s">
        <v>194</v>
      </c>
      <c r="G17" s="1" t="s">
        <v>195</v>
      </c>
      <c r="H17" s="1"/>
      <c r="I17">
        <v>277248</v>
      </c>
      <c r="J17">
        <v>0</v>
      </c>
      <c r="K17">
        <f t="shared" si="0"/>
        <v>277248</v>
      </c>
    </row>
    <row r="18" spans="1:11" ht="12.75">
      <c r="A18">
        <v>15</v>
      </c>
      <c r="B18" s="1" t="s">
        <v>202</v>
      </c>
      <c r="C18" s="1" t="s">
        <v>195</v>
      </c>
      <c r="D18" s="1" t="s">
        <v>198</v>
      </c>
      <c r="E18" s="1" t="s">
        <v>204</v>
      </c>
      <c r="F18" s="1" t="s">
        <v>194</v>
      </c>
      <c r="G18" s="1" t="s">
        <v>206</v>
      </c>
      <c r="H18" s="1"/>
      <c r="I18">
        <v>0</v>
      </c>
      <c r="J18">
        <v>1632260</v>
      </c>
      <c r="K18">
        <f t="shared" si="0"/>
        <v>1632260</v>
      </c>
    </row>
    <row r="19" spans="1:11" ht="12.75">
      <c r="A19">
        <v>16</v>
      </c>
      <c r="B19" s="1" t="s">
        <v>187</v>
      </c>
      <c r="C19" s="1" t="s">
        <v>193</v>
      </c>
      <c r="D19" s="1" t="s">
        <v>200</v>
      </c>
      <c r="E19" s="1" t="s">
        <v>182</v>
      </c>
      <c r="F19" s="1" t="s">
        <v>192</v>
      </c>
      <c r="G19" s="1" t="s">
        <v>207</v>
      </c>
      <c r="H19" s="1"/>
      <c r="I19">
        <v>0</v>
      </c>
      <c r="J19">
        <v>138880</v>
      </c>
      <c r="K19">
        <f t="shared" si="0"/>
        <v>138880</v>
      </c>
    </row>
    <row r="20" spans="1:11" ht="12.75">
      <c r="A20">
        <v>17</v>
      </c>
      <c r="B20" s="1" t="s">
        <v>199</v>
      </c>
      <c r="C20" s="1" t="s">
        <v>189</v>
      </c>
      <c r="D20" s="1" t="s">
        <v>200</v>
      </c>
      <c r="E20" s="1" t="s">
        <v>184</v>
      </c>
      <c r="F20" s="1" t="s">
        <v>208</v>
      </c>
      <c r="G20" s="1" t="s">
        <v>195</v>
      </c>
      <c r="H20" s="1"/>
      <c r="I20">
        <v>0</v>
      </c>
      <c r="J20">
        <v>385952</v>
      </c>
      <c r="K20">
        <f t="shared" si="0"/>
        <v>385952</v>
      </c>
    </row>
    <row r="21" spans="1:11" ht="12.75">
      <c r="A21">
        <v>18</v>
      </c>
      <c r="B21" s="1" t="s">
        <v>187</v>
      </c>
      <c r="C21" s="1" t="s">
        <v>189</v>
      </c>
      <c r="D21" s="1" t="s">
        <v>188</v>
      </c>
      <c r="E21" s="1" t="s">
        <v>182</v>
      </c>
      <c r="F21" s="1" t="s">
        <v>185</v>
      </c>
      <c r="G21" s="1" t="s">
        <v>209</v>
      </c>
      <c r="H21" s="1"/>
      <c r="I21">
        <v>1285000</v>
      </c>
      <c r="J21">
        <v>0</v>
      </c>
      <c r="K21">
        <f t="shared" si="0"/>
        <v>1285000</v>
      </c>
    </row>
    <row r="22" spans="1:11" ht="12.75">
      <c r="A22">
        <v>19</v>
      </c>
      <c r="B22" s="1" t="s">
        <v>187</v>
      </c>
      <c r="C22" s="1" t="s">
        <v>189</v>
      </c>
      <c r="D22" s="1" t="s">
        <v>188</v>
      </c>
      <c r="E22" s="1" t="s">
        <v>182</v>
      </c>
      <c r="F22" s="1" t="s">
        <v>185</v>
      </c>
      <c r="G22" s="1" t="s">
        <v>210</v>
      </c>
      <c r="H22" s="1"/>
      <c r="I22">
        <v>368500</v>
      </c>
      <c r="J22">
        <v>0</v>
      </c>
      <c r="K22">
        <f t="shared" si="0"/>
        <v>368500</v>
      </c>
    </row>
    <row r="23" spans="1:11" ht="12.75">
      <c r="A23">
        <v>20</v>
      </c>
      <c r="B23" s="1" t="s">
        <v>187</v>
      </c>
      <c r="C23" s="1" t="s">
        <v>189</v>
      </c>
      <c r="D23" s="1" t="s">
        <v>188</v>
      </c>
      <c r="E23" s="1" t="s">
        <v>182</v>
      </c>
      <c r="F23" s="1" t="s">
        <v>194</v>
      </c>
      <c r="G23" s="1" t="s">
        <v>209</v>
      </c>
      <c r="H23" s="1"/>
      <c r="I23">
        <v>614000</v>
      </c>
      <c r="J23">
        <v>0</v>
      </c>
      <c r="K23">
        <f t="shared" si="0"/>
        <v>614000</v>
      </c>
    </row>
    <row r="24" spans="1:11" ht="12.75">
      <c r="A24">
        <v>21</v>
      </c>
      <c r="B24" s="1" t="s">
        <v>187</v>
      </c>
      <c r="C24" s="1" t="s">
        <v>189</v>
      </c>
      <c r="D24" s="1" t="s">
        <v>188</v>
      </c>
      <c r="E24" s="1" t="s">
        <v>182</v>
      </c>
      <c r="F24" s="1" t="s">
        <v>194</v>
      </c>
      <c r="G24" s="1" t="s">
        <v>210</v>
      </c>
      <c r="H24" s="1"/>
      <c r="I24">
        <v>197500</v>
      </c>
      <c r="J24">
        <v>0</v>
      </c>
      <c r="K24">
        <f t="shared" si="0"/>
        <v>197500</v>
      </c>
    </row>
    <row r="25" spans="1:11" ht="12.75">
      <c r="A25">
        <v>22</v>
      </c>
      <c r="B25" s="1" t="s">
        <v>187</v>
      </c>
      <c r="C25" s="1" t="s">
        <v>186</v>
      </c>
      <c r="D25" s="1" t="s">
        <v>200</v>
      </c>
      <c r="E25" s="1" t="s">
        <v>182</v>
      </c>
      <c r="F25" s="1" t="s">
        <v>185</v>
      </c>
      <c r="G25" s="1" t="s">
        <v>205</v>
      </c>
      <c r="H25" s="1"/>
      <c r="I25">
        <v>0</v>
      </c>
      <c r="J25">
        <v>1196580</v>
      </c>
      <c r="K25">
        <f t="shared" si="0"/>
        <v>1196580</v>
      </c>
    </row>
    <row r="26" spans="1:11" ht="12.75">
      <c r="A26">
        <v>23</v>
      </c>
      <c r="B26" s="1" t="s">
        <v>202</v>
      </c>
      <c r="C26" s="1" t="s">
        <v>195</v>
      </c>
      <c r="D26" s="1" t="s">
        <v>198</v>
      </c>
      <c r="E26" s="1" t="s">
        <v>204</v>
      </c>
      <c r="F26" s="1" t="s">
        <v>192</v>
      </c>
      <c r="G26" s="1" t="s">
        <v>206</v>
      </c>
      <c r="H26" s="1"/>
      <c r="I26">
        <v>0</v>
      </c>
      <c r="J26">
        <v>300000</v>
      </c>
      <c r="K26">
        <f t="shared" si="0"/>
        <v>300000</v>
      </c>
    </row>
    <row r="27" spans="1:11" ht="12.75">
      <c r="A27">
        <v>24</v>
      </c>
      <c r="B27" s="1" t="s">
        <v>187</v>
      </c>
      <c r="C27" s="1" t="s">
        <v>189</v>
      </c>
      <c r="D27" s="1" t="s">
        <v>190</v>
      </c>
      <c r="E27" s="1" t="s">
        <v>191</v>
      </c>
      <c r="F27" s="1" t="s">
        <v>192</v>
      </c>
      <c r="G27" s="1" t="s">
        <v>211</v>
      </c>
      <c r="H27" s="1"/>
      <c r="I27">
        <v>1150000</v>
      </c>
      <c r="J27">
        <v>0</v>
      </c>
      <c r="K27">
        <f t="shared" si="0"/>
        <v>1150000</v>
      </c>
    </row>
    <row r="28" spans="1:11" ht="12.75">
      <c r="A28">
        <v>25</v>
      </c>
      <c r="B28" s="1">
        <v>2217</v>
      </c>
      <c r="C28" s="1">
        <v>80</v>
      </c>
      <c r="D28" s="1">
        <v>800</v>
      </c>
      <c r="E28" s="1" t="s">
        <v>191</v>
      </c>
      <c r="F28" s="1" t="s">
        <v>192</v>
      </c>
      <c r="G28" s="1" t="s">
        <v>212</v>
      </c>
      <c r="I28">
        <v>650000</v>
      </c>
      <c r="J28">
        <v>0</v>
      </c>
      <c r="K28">
        <f t="shared" si="0"/>
        <v>650000</v>
      </c>
    </row>
    <row r="29" spans="1:11" ht="12.75">
      <c r="A29">
        <v>26</v>
      </c>
      <c r="B29" s="1" t="s">
        <v>187</v>
      </c>
      <c r="C29" s="1">
        <v>80</v>
      </c>
      <c r="D29" s="1">
        <v>800</v>
      </c>
      <c r="E29" s="1" t="s">
        <v>191</v>
      </c>
      <c r="F29" s="1" t="s">
        <v>194</v>
      </c>
      <c r="G29" s="1" t="s">
        <v>211</v>
      </c>
      <c r="I29">
        <v>250000</v>
      </c>
      <c r="J29">
        <v>0</v>
      </c>
      <c r="K29">
        <f t="shared" si="0"/>
        <v>250000</v>
      </c>
    </row>
    <row r="30" spans="1:11" ht="12.75">
      <c r="A30">
        <v>27</v>
      </c>
      <c r="B30" s="1" t="s">
        <v>187</v>
      </c>
      <c r="C30" s="1">
        <v>80</v>
      </c>
      <c r="D30" s="1">
        <v>800</v>
      </c>
      <c r="E30" s="1" t="s">
        <v>191</v>
      </c>
      <c r="F30" s="1" t="s">
        <v>194</v>
      </c>
      <c r="G30" s="1" t="s">
        <v>212</v>
      </c>
      <c r="I30">
        <v>200000</v>
      </c>
      <c r="J30">
        <v>0</v>
      </c>
      <c r="K30">
        <f t="shared" si="0"/>
        <v>200000</v>
      </c>
    </row>
    <row r="31" spans="1:11" ht="12.75">
      <c r="A31">
        <v>28</v>
      </c>
      <c r="B31" s="1" t="s">
        <v>199</v>
      </c>
      <c r="C31" s="1" t="s">
        <v>189</v>
      </c>
      <c r="D31" s="1" t="s">
        <v>200</v>
      </c>
      <c r="E31" s="1" t="s">
        <v>191</v>
      </c>
      <c r="F31" s="1" t="s">
        <v>208</v>
      </c>
      <c r="G31" s="1" t="s">
        <v>213</v>
      </c>
      <c r="I31">
        <v>0</v>
      </c>
      <c r="J31">
        <v>800000</v>
      </c>
      <c r="K31">
        <f t="shared" si="0"/>
        <v>800000</v>
      </c>
    </row>
    <row r="32" spans="1:11" ht="12.75">
      <c r="A32">
        <v>29</v>
      </c>
      <c r="B32" s="1" t="s">
        <v>199</v>
      </c>
      <c r="C32" s="1" t="s">
        <v>189</v>
      </c>
      <c r="D32" s="1" t="s">
        <v>200</v>
      </c>
      <c r="E32" s="1" t="s">
        <v>191</v>
      </c>
      <c r="F32" s="1" t="s">
        <v>201</v>
      </c>
      <c r="G32" s="1" t="s">
        <v>213</v>
      </c>
      <c r="I32">
        <v>0</v>
      </c>
      <c r="J32">
        <v>500000</v>
      </c>
      <c r="K32">
        <f t="shared" si="0"/>
        <v>500000</v>
      </c>
    </row>
    <row r="33" spans="1:11" ht="12.75">
      <c r="A33">
        <v>30</v>
      </c>
      <c r="B33" s="1" t="s">
        <v>214</v>
      </c>
      <c r="C33" s="1" t="s">
        <v>195</v>
      </c>
      <c r="D33" s="1" t="s">
        <v>215</v>
      </c>
      <c r="E33" s="1" t="s">
        <v>204</v>
      </c>
      <c r="F33" s="2" t="s">
        <v>192</v>
      </c>
      <c r="G33" s="2" t="s">
        <v>205</v>
      </c>
      <c r="I33">
        <v>950000</v>
      </c>
      <c r="J33">
        <v>0</v>
      </c>
      <c r="K33">
        <f t="shared" si="0"/>
        <v>950000</v>
      </c>
    </row>
    <row r="34" spans="1:11" ht="12.75">
      <c r="A34">
        <v>31</v>
      </c>
      <c r="B34" s="1" t="s">
        <v>214</v>
      </c>
      <c r="C34" s="1" t="s">
        <v>195</v>
      </c>
      <c r="D34" s="1" t="s">
        <v>215</v>
      </c>
      <c r="E34" s="1" t="s">
        <v>204</v>
      </c>
      <c r="F34" s="3">
        <v>48</v>
      </c>
      <c r="G34" s="3">
        <v>71</v>
      </c>
      <c r="I34">
        <v>500000</v>
      </c>
      <c r="J34">
        <v>0</v>
      </c>
      <c r="K34">
        <f t="shared" si="0"/>
        <v>500000</v>
      </c>
    </row>
    <row r="35" spans="1:11" ht="12.75">
      <c r="A35" s="4"/>
      <c r="B35" s="4"/>
      <c r="C35" s="4"/>
      <c r="D35" s="4"/>
      <c r="E35" s="4"/>
      <c r="F35" s="5" t="s">
        <v>18</v>
      </c>
      <c r="G35" s="4"/>
      <c r="H35" s="4"/>
      <c r="I35" s="4">
        <f>SUM(I4:I34)</f>
        <v>10587319</v>
      </c>
      <c r="J35" s="4">
        <f>SUM(J4:J34)</f>
        <v>16204116</v>
      </c>
      <c r="K35" s="4">
        <f>SUM(K4:K34)</f>
        <v>26791435</v>
      </c>
    </row>
  </sheetData>
  <sheetProtection/>
  <mergeCells count="1">
    <mergeCell ref="B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2012-06-22T06:10:45Z</cp:lastPrinted>
  <dcterms:created xsi:type="dcterms:W3CDTF">2004-06-02T16:28:26Z</dcterms:created>
  <dcterms:modified xsi:type="dcterms:W3CDTF">2012-06-23T10:25:31Z</dcterms:modified>
  <cp:category/>
  <cp:version/>
  <cp:contentType/>
  <cp:contentStatus/>
</cp:coreProperties>
</file>